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My Documents\Working\My Papers\fracture uncirtinety\Paper\For submission\Supplementary Infomation_Subjective Bias\"/>
    </mc:Choice>
  </mc:AlternateContent>
  <bookViews>
    <workbookView minimized="1" xWindow="0" yWindow="0" windowWidth="19200" windowHeight="11505" firstSheet="5" activeTab="5"/>
  </bookViews>
  <sheets>
    <sheet name="Summary" sheetId="1" r:id="rId1"/>
    <sheet name="Circle 8" sheetId="2" r:id="rId2"/>
    <sheet name="Circle 5" sheetId="3" r:id="rId3"/>
    <sheet name="Circle 1" sheetId="4" r:id="rId4"/>
    <sheet name="Circle 4" sheetId="5" r:id="rId5"/>
    <sheet name="Circle 3" sheetId="6"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D35" i="6" l="1"/>
  <c r="BC35" i="6"/>
  <c r="BB35" i="6"/>
  <c r="BA35" i="6"/>
  <c r="AZ35" i="6"/>
  <c r="AY35" i="6"/>
  <c r="AX35" i="6"/>
  <c r="AW35" i="6"/>
  <c r="AV35" i="6"/>
  <c r="AU35" i="6"/>
  <c r="AT35" i="6"/>
  <c r="AS35" i="6"/>
  <c r="AR35" i="6"/>
  <c r="BD34" i="6"/>
  <c r="BC34" i="6"/>
  <c r="BB34" i="6"/>
  <c r="BA34" i="6"/>
  <c r="AZ34" i="6"/>
  <c r="AY34" i="6"/>
  <c r="AX34" i="6"/>
  <c r="AW34" i="6"/>
  <c r="AV34" i="6"/>
  <c r="AU34" i="6"/>
  <c r="AT34" i="6"/>
  <c r="AS34" i="6"/>
  <c r="AR34" i="6"/>
  <c r="BD33" i="6"/>
  <c r="BC33" i="6"/>
  <c r="BB33" i="6"/>
  <c r="BA33" i="6"/>
  <c r="AZ33" i="6"/>
  <c r="AY33" i="6"/>
  <c r="AX33" i="6"/>
  <c r="AW33" i="6"/>
  <c r="AV33" i="6"/>
  <c r="AU33" i="6"/>
  <c r="AT33" i="6"/>
  <c r="AS33" i="6"/>
  <c r="AR33" i="6"/>
  <c r="BD32" i="6"/>
  <c r="BD36" i="6" s="1"/>
  <c r="BC32" i="6"/>
  <c r="BC36" i="6" s="1"/>
  <c r="BB32" i="6"/>
  <c r="BB36" i="6" s="1"/>
  <c r="BA32" i="6"/>
  <c r="BA36" i="6" s="1"/>
  <c r="AZ32" i="6"/>
  <c r="AZ36" i="6" s="1"/>
  <c r="AY32" i="6"/>
  <c r="AY36" i="6" s="1"/>
  <c r="AX32" i="6"/>
  <c r="AX36" i="6" s="1"/>
  <c r="AW32" i="6"/>
  <c r="AW36" i="6" s="1"/>
  <c r="AV32" i="6"/>
  <c r="AV36" i="6" s="1"/>
  <c r="AU32" i="6"/>
  <c r="AU36" i="6" s="1"/>
  <c r="AT32" i="6"/>
  <c r="AT36" i="6" s="1"/>
  <c r="AS32" i="6"/>
  <c r="AS36" i="6" s="1"/>
  <c r="AR32" i="6"/>
  <c r="AR36" i="6" s="1"/>
  <c r="BD31" i="6"/>
  <c r="BC31" i="6"/>
  <c r="BB31" i="6"/>
  <c r="BA31" i="6"/>
  <c r="AZ31" i="6"/>
  <c r="AY31" i="6"/>
  <c r="AX31" i="6"/>
  <c r="AW31" i="6"/>
  <c r="AV31" i="6"/>
  <c r="AU31" i="6"/>
  <c r="AT31" i="6"/>
  <c r="AS31" i="6"/>
  <c r="AR31" i="6"/>
  <c r="BD28" i="6"/>
  <c r="BC28" i="6"/>
  <c r="BB28" i="6"/>
  <c r="BA28" i="6"/>
  <c r="AZ28" i="6"/>
  <c r="AY28" i="6"/>
  <c r="AX28" i="6"/>
  <c r="AW28" i="6"/>
  <c r="AV28" i="6"/>
  <c r="AU28" i="6"/>
  <c r="AT28" i="6"/>
  <c r="AS28" i="6"/>
  <c r="AR28" i="6"/>
  <c r="BD27" i="6"/>
  <c r="BC27" i="6"/>
  <c r="BB27" i="6"/>
  <c r="BA27" i="6"/>
  <c r="AZ27" i="6"/>
  <c r="AY27" i="6"/>
  <c r="AX27" i="6"/>
  <c r="AW27" i="6"/>
  <c r="AV27" i="6"/>
  <c r="AU27" i="6"/>
  <c r="AT27" i="6"/>
  <c r="AS27" i="6"/>
  <c r="AR27" i="6"/>
  <c r="BD26" i="6"/>
  <c r="BC26" i="6"/>
  <c r="BB26" i="6"/>
  <c r="BA26" i="6"/>
  <c r="AZ26" i="6"/>
  <c r="AY26" i="6"/>
  <c r="AX26" i="6"/>
  <c r="AW26" i="6"/>
  <c r="AV26" i="6"/>
  <c r="AU26" i="6"/>
  <c r="AT26" i="6"/>
  <c r="AS26" i="6"/>
  <c r="AR26" i="6"/>
  <c r="BD25" i="6"/>
  <c r="BD29" i="6" s="1"/>
  <c r="BC25" i="6"/>
  <c r="BC29" i="6" s="1"/>
  <c r="BB25" i="6"/>
  <c r="BB29" i="6" s="1"/>
  <c r="BA25" i="6"/>
  <c r="BA29" i="6" s="1"/>
  <c r="AZ25" i="6"/>
  <c r="AZ29" i="6" s="1"/>
  <c r="AY25" i="6"/>
  <c r="AY29" i="6" s="1"/>
  <c r="AX25" i="6"/>
  <c r="AX29" i="6" s="1"/>
  <c r="AW25" i="6"/>
  <c r="AW29" i="6" s="1"/>
  <c r="AV25" i="6"/>
  <c r="AV29" i="6" s="1"/>
  <c r="AU25" i="6"/>
  <c r="AU29" i="6" s="1"/>
  <c r="AT25" i="6"/>
  <c r="AT29" i="6" s="1"/>
  <c r="AS25" i="6"/>
  <c r="AS29" i="6" s="1"/>
  <c r="AR25" i="6"/>
  <c r="AR29" i="6" s="1"/>
  <c r="BD24" i="6"/>
  <c r="BC24" i="6"/>
  <c r="BB24" i="6"/>
  <c r="BA24" i="6"/>
  <c r="AZ24" i="6"/>
  <c r="AY24" i="6"/>
  <c r="AX24" i="6"/>
  <c r="AW24" i="6"/>
  <c r="AV24" i="6"/>
  <c r="AU24" i="6"/>
  <c r="AT24" i="6"/>
  <c r="AS24" i="6"/>
  <c r="AR24" i="6"/>
  <c r="BD21" i="6"/>
  <c r="BC21" i="6"/>
  <c r="BB21" i="6"/>
  <c r="BA21" i="6"/>
  <c r="AZ21" i="6"/>
  <c r="AY21" i="6"/>
  <c r="AX21" i="6"/>
  <c r="AW21" i="6"/>
  <c r="AV21" i="6"/>
  <c r="AU21" i="6"/>
  <c r="AT21" i="6"/>
  <c r="AS21" i="6"/>
  <c r="AR21" i="6"/>
  <c r="BD20" i="6"/>
  <c r="BC20" i="6"/>
  <c r="BB20" i="6"/>
  <c r="BA20" i="6"/>
  <c r="AZ20" i="6"/>
  <c r="AY20" i="6"/>
  <c r="AX20" i="6"/>
  <c r="AW20" i="6"/>
  <c r="AV20" i="6"/>
  <c r="AU20" i="6"/>
  <c r="AT20" i="6"/>
  <c r="AS20" i="6"/>
  <c r="AR20" i="6"/>
  <c r="BD19" i="6"/>
  <c r="BC19" i="6"/>
  <c r="BB19" i="6"/>
  <c r="BA19" i="6"/>
  <c r="AZ19" i="6"/>
  <c r="AY19" i="6"/>
  <c r="AX19" i="6"/>
  <c r="AW19" i="6"/>
  <c r="AV19" i="6"/>
  <c r="AU19" i="6"/>
  <c r="AT19" i="6"/>
  <c r="AS19" i="6"/>
  <c r="AR19" i="6"/>
  <c r="BD18" i="6"/>
  <c r="BD22" i="6" s="1"/>
  <c r="BC18" i="6"/>
  <c r="BC22" i="6" s="1"/>
  <c r="BB18" i="6"/>
  <c r="BB22" i="6" s="1"/>
  <c r="BA18" i="6"/>
  <c r="BA22" i="6" s="1"/>
  <c r="AZ18" i="6"/>
  <c r="AZ22" i="6" s="1"/>
  <c r="AY18" i="6"/>
  <c r="AY22" i="6" s="1"/>
  <c r="AX18" i="6"/>
  <c r="AX22" i="6" s="1"/>
  <c r="AW18" i="6"/>
  <c r="AW22" i="6" s="1"/>
  <c r="AV18" i="6"/>
  <c r="AV22" i="6" s="1"/>
  <c r="AU18" i="6"/>
  <c r="AU22" i="6" s="1"/>
  <c r="AT18" i="6"/>
  <c r="AT22" i="6" s="1"/>
  <c r="AS18" i="6"/>
  <c r="AS22" i="6" s="1"/>
  <c r="AR18" i="6"/>
  <c r="AR22" i="6" s="1"/>
  <c r="BD17" i="6"/>
  <c r="BC17" i="6"/>
  <c r="BB17" i="6"/>
  <c r="BA17" i="6"/>
  <c r="AZ17" i="6"/>
  <c r="AY17" i="6"/>
  <c r="AX17" i="6"/>
  <c r="AW17" i="6"/>
  <c r="AV17" i="6"/>
  <c r="AU17" i="6"/>
  <c r="AT17" i="6"/>
  <c r="AS17" i="6"/>
  <c r="AR17" i="6"/>
  <c r="AB35" i="6"/>
  <c r="AA35" i="6"/>
  <c r="Z35" i="6"/>
  <c r="Y35" i="6"/>
  <c r="X35" i="6"/>
  <c r="W35" i="6"/>
  <c r="V35" i="6"/>
  <c r="U35" i="6"/>
  <c r="T35" i="6"/>
  <c r="S35" i="6"/>
  <c r="R35" i="6"/>
  <c r="Q35" i="6"/>
  <c r="P35" i="6"/>
  <c r="AB34" i="6"/>
  <c r="AA34" i="6"/>
  <c r="Z34" i="6"/>
  <c r="Y34" i="6"/>
  <c r="X34" i="6"/>
  <c r="W34" i="6"/>
  <c r="V34" i="6"/>
  <c r="U34" i="6"/>
  <c r="T34" i="6"/>
  <c r="S34" i="6"/>
  <c r="R34" i="6"/>
  <c r="Q34" i="6"/>
  <c r="P34" i="6"/>
  <c r="AB33" i="6"/>
  <c r="AA33" i="6"/>
  <c r="Z33" i="6"/>
  <c r="Y33" i="6"/>
  <c r="X33" i="6"/>
  <c r="W33" i="6"/>
  <c r="V33" i="6"/>
  <c r="U33" i="6"/>
  <c r="T33" i="6"/>
  <c r="S33" i="6"/>
  <c r="R33" i="6"/>
  <c r="Q33" i="6"/>
  <c r="P33" i="6"/>
  <c r="AB32" i="6"/>
  <c r="AB36" i="6" s="1"/>
  <c r="AA32" i="6"/>
  <c r="AA36" i="6" s="1"/>
  <c r="Z32" i="6"/>
  <c r="Z36" i="6" s="1"/>
  <c r="Y32" i="6"/>
  <c r="Y36" i="6" s="1"/>
  <c r="X32" i="6"/>
  <c r="X36" i="6" s="1"/>
  <c r="W32" i="6"/>
  <c r="W36" i="6" s="1"/>
  <c r="V32" i="6"/>
  <c r="V36" i="6" s="1"/>
  <c r="U32" i="6"/>
  <c r="U36" i="6" s="1"/>
  <c r="T32" i="6"/>
  <c r="T36" i="6" s="1"/>
  <c r="S32" i="6"/>
  <c r="S36" i="6" s="1"/>
  <c r="R32" i="6"/>
  <c r="R36" i="6" s="1"/>
  <c r="Q32" i="6"/>
  <c r="Q36" i="6" s="1"/>
  <c r="P32" i="6"/>
  <c r="P36" i="6" s="1"/>
  <c r="AB31" i="6"/>
  <c r="AA31" i="6"/>
  <c r="Z31" i="6"/>
  <c r="Y31" i="6"/>
  <c r="X31" i="6"/>
  <c r="W31" i="6"/>
  <c r="V31" i="6"/>
  <c r="U31" i="6"/>
  <c r="T31" i="6"/>
  <c r="S31" i="6"/>
  <c r="R31" i="6"/>
  <c r="Q31" i="6"/>
  <c r="P31" i="6"/>
  <c r="AB28" i="6"/>
  <c r="AA28" i="6"/>
  <c r="Z28" i="6"/>
  <c r="Y28" i="6"/>
  <c r="X28" i="6"/>
  <c r="W28" i="6"/>
  <c r="V28" i="6"/>
  <c r="U28" i="6"/>
  <c r="T28" i="6"/>
  <c r="S28" i="6"/>
  <c r="R28" i="6"/>
  <c r="Q28" i="6"/>
  <c r="P28" i="6"/>
  <c r="AB27" i="6"/>
  <c r="AA27" i="6"/>
  <c r="Z27" i="6"/>
  <c r="Y27" i="6"/>
  <c r="X27" i="6"/>
  <c r="W27" i="6"/>
  <c r="V27" i="6"/>
  <c r="U27" i="6"/>
  <c r="T27" i="6"/>
  <c r="S27" i="6"/>
  <c r="R27" i="6"/>
  <c r="Q27" i="6"/>
  <c r="P27" i="6"/>
  <c r="AB26" i="6"/>
  <c r="AA26" i="6"/>
  <c r="Z26" i="6"/>
  <c r="Y26" i="6"/>
  <c r="X26" i="6"/>
  <c r="W26" i="6"/>
  <c r="V26" i="6"/>
  <c r="U26" i="6"/>
  <c r="T26" i="6"/>
  <c r="S26" i="6"/>
  <c r="R26" i="6"/>
  <c r="Q26" i="6"/>
  <c r="P26" i="6"/>
  <c r="AB25" i="6"/>
  <c r="AB29" i="6" s="1"/>
  <c r="AA25" i="6"/>
  <c r="AA29" i="6" s="1"/>
  <c r="Z25" i="6"/>
  <c r="Z29" i="6" s="1"/>
  <c r="Y25" i="6"/>
  <c r="Y29" i="6" s="1"/>
  <c r="X25" i="6"/>
  <c r="X29" i="6" s="1"/>
  <c r="W25" i="6"/>
  <c r="W29" i="6" s="1"/>
  <c r="V25" i="6"/>
  <c r="V29" i="6" s="1"/>
  <c r="U25" i="6"/>
  <c r="U29" i="6" s="1"/>
  <c r="T25" i="6"/>
  <c r="T29" i="6" s="1"/>
  <c r="S25" i="6"/>
  <c r="S29" i="6" s="1"/>
  <c r="R25" i="6"/>
  <c r="R29" i="6" s="1"/>
  <c r="Q25" i="6"/>
  <c r="Q29" i="6" s="1"/>
  <c r="P25" i="6"/>
  <c r="P29" i="6" s="1"/>
  <c r="AB24" i="6"/>
  <c r="AA24" i="6"/>
  <c r="Z24" i="6"/>
  <c r="Y24" i="6"/>
  <c r="X24" i="6"/>
  <c r="W24" i="6"/>
  <c r="V24" i="6"/>
  <c r="U24" i="6"/>
  <c r="T24" i="6"/>
  <c r="S24" i="6"/>
  <c r="R24" i="6"/>
  <c r="Q24" i="6"/>
  <c r="P24" i="6"/>
  <c r="AB21" i="6"/>
  <c r="AA21" i="6"/>
  <c r="Z21" i="6"/>
  <c r="Y21" i="6"/>
  <c r="X21" i="6"/>
  <c r="W21" i="6"/>
  <c r="V21" i="6"/>
  <c r="U21" i="6"/>
  <c r="T21" i="6"/>
  <c r="S21" i="6"/>
  <c r="R21" i="6"/>
  <c r="Q21" i="6"/>
  <c r="P21" i="6"/>
  <c r="AB20" i="6"/>
  <c r="AA20" i="6"/>
  <c r="Z20" i="6"/>
  <c r="Y20" i="6"/>
  <c r="X20" i="6"/>
  <c r="W20" i="6"/>
  <c r="V20" i="6"/>
  <c r="U20" i="6"/>
  <c r="T20" i="6"/>
  <c r="S20" i="6"/>
  <c r="R20" i="6"/>
  <c r="Q20" i="6"/>
  <c r="P20" i="6"/>
  <c r="AB19" i="6"/>
  <c r="AA19" i="6"/>
  <c r="Z19" i="6"/>
  <c r="Y19" i="6"/>
  <c r="X19" i="6"/>
  <c r="W19" i="6"/>
  <c r="V19" i="6"/>
  <c r="U19" i="6"/>
  <c r="T19" i="6"/>
  <c r="S19" i="6"/>
  <c r="R19" i="6"/>
  <c r="Q19" i="6"/>
  <c r="P19" i="6"/>
  <c r="AB18" i="6"/>
  <c r="AB22" i="6" s="1"/>
  <c r="AA18" i="6"/>
  <c r="AA22" i="6" s="1"/>
  <c r="Z18" i="6"/>
  <c r="Z22" i="6" s="1"/>
  <c r="Y18" i="6"/>
  <c r="Y22" i="6" s="1"/>
  <c r="X18" i="6"/>
  <c r="X22" i="6" s="1"/>
  <c r="W18" i="6"/>
  <c r="W22" i="6" s="1"/>
  <c r="V18" i="6"/>
  <c r="V22" i="6" s="1"/>
  <c r="U18" i="6"/>
  <c r="U22" i="6" s="1"/>
  <c r="T18" i="6"/>
  <c r="T22" i="6" s="1"/>
  <c r="S18" i="6"/>
  <c r="S22" i="6" s="1"/>
  <c r="R18" i="6"/>
  <c r="R22" i="6" s="1"/>
  <c r="Q18" i="6"/>
  <c r="Q22" i="6" s="1"/>
  <c r="P18" i="6"/>
  <c r="P22" i="6" s="1"/>
  <c r="AB17" i="6"/>
  <c r="AA17" i="6"/>
  <c r="Z17" i="6"/>
  <c r="Y17" i="6"/>
  <c r="X17" i="6"/>
  <c r="W17" i="6"/>
  <c r="V17" i="6"/>
  <c r="U17" i="6"/>
  <c r="T17" i="6"/>
  <c r="S17" i="6"/>
  <c r="R17" i="6"/>
  <c r="Q17" i="6"/>
  <c r="P17" i="6"/>
  <c r="BD36" i="5"/>
  <c r="BC36" i="5"/>
  <c r="BB36" i="5"/>
  <c r="BA36" i="5"/>
  <c r="AZ36" i="5"/>
  <c r="AY36" i="5"/>
  <c r="AX36" i="5"/>
  <c r="AW36" i="5"/>
  <c r="AV36" i="5"/>
  <c r="AU36" i="5"/>
  <c r="AT36" i="5"/>
  <c r="AS36" i="5"/>
  <c r="AR36" i="5"/>
  <c r="BD35" i="5"/>
  <c r="BC35" i="5"/>
  <c r="BB35" i="5"/>
  <c r="BA35" i="5"/>
  <c r="AZ35" i="5"/>
  <c r="AY35" i="5"/>
  <c r="AX35" i="5"/>
  <c r="AW35" i="5"/>
  <c r="AV35" i="5"/>
  <c r="AU35" i="5"/>
  <c r="AT35" i="5"/>
  <c r="AS35" i="5"/>
  <c r="AR35" i="5"/>
  <c r="BD34" i="5"/>
  <c r="BC34" i="5"/>
  <c r="BB34" i="5"/>
  <c r="BA34" i="5"/>
  <c r="AZ34" i="5"/>
  <c r="AY34" i="5"/>
  <c r="AX34" i="5"/>
  <c r="AW34" i="5"/>
  <c r="AV34" i="5"/>
  <c r="AU34" i="5"/>
  <c r="AT34" i="5"/>
  <c r="AS34" i="5"/>
  <c r="AR34" i="5"/>
  <c r="BD33" i="5"/>
  <c r="BD37" i="5" s="1"/>
  <c r="BC33" i="5"/>
  <c r="BC37" i="5" s="1"/>
  <c r="BB33" i="5"/>
  <c r="BB37" i="5" s="1"/>
  <c r="BA33" i="5"/>
  <c r="BA37" i="5" s="1"/>
  <c r="AZ33" i="5"/>
  <c r="AZ37" i="5" s="1"/>
  <c r="AY33" i="5"/>
  <c r="AY37" i="5" s="1"/>
  <c r="AX33" i="5"/>
  <c r="AX37" i="5" s="1"/>
  <c r="AW33" i="5"/>
  <c r="AW37" i="5" s="1"/>
  <c r="AV33" i="5"/>
  <c r="AV37" i="5" s="1"/>
  <c r="AU33" i="5"/>
  <c r="AU37" i="5" s="1"/>
  <c r="AT33" i="5"/>
  <c r="AT37" i="5" s="1"/>
  <c r="AS33" i="5"/>
  <c r="AS37" i="5" s="1"/>
  <c r="AR33" i="5"/>
  <c r="AR37" i="5" s="1"/>
  <c r="BD32" i="5"/>
  <c r="BC32" i="5"/>
  <c r="BB32" i="5"/>
  <c r="BA32" i="5"/>
  <c r="AZ32" i="5"/>
  <c r="AY32" i="5"/>
  <c r="AX32" i="5"/>
  <c r="AW32" i="5"/>
  <c r="AV32" i="5"/>
  <c r="AU32" i="5"/>
  <c r="AT32" i="5"/>
  <c r="AS32" i="5"/>
  <c r="AR32" i="5"/>
  <c r="BD29" i="5"/>
  <c r="BC29" i="5"/>
  <c r="BB29" i="5"/>
  <c r="BA29" i="5"/>
  <c r="AZ29" i="5"/>
  <c r="AY29" i="5"/>
  <c r="AX29" i="5"/>
  <c r="AW29" i="5"/>
  <c r="AV29" i="5"/>
  <c r="AU29" i="5"/>
  <c r="AT29" i="5"/>
  <c r="AS29" i="5"/>
  <c r="AR29" i="5"/>
  <c r="BD28" i="5"/>
  <c r="BC28" i="5"/>
  <c r="BB28" i="5"/>
  <c r="BA28" i="5"/>
  <c r="AZ28" i="5"/>
  <c r="AY28" i="5"/>
  <c r="AX28" i="5"/>
  <c r="AW28" i="5"/>
  <c r="AV28" i="5"/>
  <c r="AU28" i="5"/>
  <c r="AT28" i="5"/>
  <c r="AS28" i="5"/>
  <c r="AR28" i="5"/>
  <c r="BD27" i="5"/>
  <c r="BC27" i="5"/>
  <c r="BB27" i="5"/>
  <c r="BA27" i="5"/>
  <c r="AZ27" i="5"/>
  <c r="AY27" i="5"/>
  <c r="AX27" i="5"/>
  <c r="AW27" i="5"/>
  <c r="AV27" i="5"/>
  <c r="AU27" i="5"/>
  <c r="AT27" i="5"/>
  <c r="AS27" i="5"/>
  <c r="AR27" i="5"/>
  <c r="BD26" i="5"/>
  <c r="BD30" i="5" s="1"/>
  <c r="BC26" i="5"/>
  <c r="BC30" i="5" s="1"/>
  <c r="BB26" i="5"/>
  <c r="BB30" i="5" s="1"/>
  <c r="BA26" i="5"/>
  <c r="BA30" i="5" s="1"/>
  <c r="AZ26" i="5"/>
  <c r="AZ30" i="5" s="1"/>
  <c r="AY26" i="5"/>
  <c r="AY30" i="5" s="1"/>
  <c r="AX26" i="5"/>
  <c r="AX30" i="5" s="1"/>
  <c r="AW26" i="5"/>
  <c r="AW30" i="5" s="1"/>
  <c r="AV26" i="5"/>
  <c r="AV30" i="5" s="1"/>
  <c r="AU26" i="5"/>
  <c r="AU30" i="5" s="1"/>
  <c r="AT26" i="5"/>
  <c r="AT30" i="5" s="1"/>
  <c r="AS26" i="5"/>
  <c r="AS30" i="5" s="1"/>
  <c r="AR26" i="5"/>
  <c r="AR30" i="5" s="1"/>
  <c r="BD25" i="5"/>
  <c r="BC25" i="5"/>
  <c r="BB25" i="5"/>
  <c r="BA25" i="5"/>
  <c r="AZ25" i="5"/>
  <c r="AY25" i="5"/>
  <c r="AX25" i="5"/>
  <c r="AW25" i="5"/>
  <c r="AV25" i="5"/>
  <c r="AU25" i="5"/>
  <c r="AT25" i="5"/>
  <c r="AS25" i="5"/>
  <c r="AR25" i="5"/>
  <c r="BD22" i="5"/>
  <c r="BC22" i="5"/>
  <c r="BB22" i="5"/>
  <c r="BA22" i="5"/>
  <c r="AZ22" i="5"/>
  <c r="AY22" i="5"/>
  <c r="AX22" i="5"/>
  <c r="AW22" i="5"/>
  <c r="AV22" i="5"/>
  <c r="AU22" i="5"/>
  <c r="AT22" i="5"/>
  <c r="AS22" i="5"/>
  <c r="AR22" i="5"/>
  <c r="BD21" i="5"/>
  <c r="BC21" i="5"/>
  <c r="BB21" i="5"/>
  <c r="BA21" i="5"/>
  <c r="AZ21" i="5"/>
  <c r="AY21" i="5"/>
  <c r="AX21" i="5"/>
  <c r="AW21" i="5"/>
  <c r="AV21" i="5"/>
  <c r="AU21" i="5"/>
  <c r="AT21" i="5"/>
  <c r="AS21" i="5"/>
  <c r="AR21" i="5"/>
  <c r="BD20" i="5"/>
  <c r="BC20" i="5"/>
  <c r="BB20" i="5"/>
  <c r="BA20" i="5"/>
  <c r="AZ20" i="5"/>
  <c r="AY20" i="5"/>
  <c r="AX20" i="5"/>
  <c r="AW20" i="5"/>
  <c r="AV20" i="5"/>
  <c r="AU20" i="5"/>
  <c r="AT20" i="5"/>
  <c r="AS20" i="5"/>
  <c r="AR20" i="5"/>
  <c r="BD19" i="5"/>
  <c r="BD23" i="5" s="1"/>
  <c r="BC19" i="5"/>
  <c r="BC23" i="5" s="1"/>
  <c r="BB19" i="5"/>
  <c r="BB23" i="5" s="1"/>
  <c r="BA19" i="5"/>
  <c r="BA23" i="5" s="1"/>
  <c r="AZ19" i="5"/>
  <c r="AZ23" i="5" s="1"/>
  <c r="AY19" i="5"/>
  <c r="AY23" i="5" s="1"/>
  <c r="AX19" i="5"/>
  <c r="AX23" i="5" s="1"/>
  <c r="AW19" i="5"/>
  <c r="AW23" i="5" s="1"/>
  <c r="AV19" i="5"/>
  <c r="AV23" i="5" s="1"/>
  <c r="AU19" i="5"/>
  <c r="AU23" i="5" s="1"/>
  <c r="AT19" i="5"/>
  <c r="AT23" i="5" s="1"/>
  <c r="AS19" i="5"/>
  <c r="AS23" i="5" s="1"/>
  <c r="AR19" i="5"/>
  <c r="AR23" i="5" s="1"/>
  <c r="BD18" i="5"/>
  <c r="BC18" i="5"/>
  <c r="BB18" i="5"/>
  <c r="BA18" i="5"/>
  <c r="AZ18" i="5"/>
  <c r="AY18" i="5"/>
  <c r="AX18" i="5"/>
  <c r="AW18" i="5"/>
  <c r="AV18" i="5"/>
  <c r="AU18" i="5"/>
  <c r="AT18" i="5"/>
  <c r="AS18" i="5"/>
  <c r="AR18" i="5"/>
  <c r="Q32" i="5"/>
  <c r="R32" i="5"/>
  <c r="S32" i="5"/>
  <c r="T32" i="5"/>
  <c r="U32" i="5"/>
  <c r="V32" i="5"/>
  <c r="W32" i="5"/>
  <c r="X32" i="5"/>
  <c r="Y32" i="5"/>
  <c r="Z32" i="5"/>
  <c r="AA32" i="5"/>
  <c r="AB32" i="5"/>
  <c r="Q33" i="5"/>
  <c r="R33" i="5"/>
  <c r="S33" i="5"/>
  <c r="T33" i="5"/>
  <c r="U33" i="5"/>
  <c r="V33" i="5"/>
  <c r="W33" i="5"/>
  <c r="X33" i="5"/>
  <c r="Y33" i="5"/>
  <c r="Z33" i="5"/>
  <c r="AA33" i="5"/>
  <c r="AB33" i="5"/>
  <c r="Q34" i="5"/>
  <c r="R34" i="5"/>
  <c r="S34" i="5"/>
  <c r="T34" i="5"/>
  <c r="U34" i="5"/>
  <c r="V34" i="5"/>
  <c r="W34" i="5"/>
  <c r="X34" i="5"/>
  <c r="Y34" i="5"/>
  <c r="Z34" i="5"/>
  <c r="AA34" i="5"/>
  <c r="AB34" i="5"/>
  <c r="Q35" i="5"/>
  <c r="R35" i="5"/>
  <c r="S35" i="5"/>
  <c r="T35" i="5"/>
  <c r="U35" i="5"/>
  <c r="V35" i="5"/>
  <c r="W35" i="5"/>
  <c r="X35" i="5"/>
  <c r="Y35" i="5"/>
  <c r="Z35" i="5"/>
  <c r="AA35" i="5"/>
  <c r="AB35" i="5"/>
  <c r="Q36" i="5"/>
  <c r="R36" i="5"/>
  <c r="S36" i="5"/>
  <c r="T36" i="5"/>
  <c r="U36" i="5"/>
  <c r="V36" i="5"/>
  <c r="W36" i="5"/>
  <c r="X36" i="5"/>
  <c r="Y36" i="5"/>
  <c r="Z36" i="5"/>
  <c r="AA36" i="5"/>
  <c r="AB36" i="5"/>
  <c r="Q37" i="5"/>
  <c r="R37" i="5"/>
  <c r="S37" i="5"/>
  <c r="T37" i="5"/>
  <c r="U37" i="5"/>
  <c r="V37" i="5"/>
  <c r="W37" i="5"/>
  <c r="X37" i="5"/>
  <c r="Y37" i="5"/>
  <c r="Z37" i="5"/>
  <c r="AA37" i="5"/>
  <c r="AB37" i="5"/>
  <c r="P37" i="5"/>
  <c r="P36" i="5"/>
  <c r="P35" i="5"/>
  <c r="P34" i="5"/>
  <c r="P33" i="5"/>
  <c r="P32" i="5"/>
  <c r="Q25" i="5"/>
  <c r="R25" i="5"/>
  <c r="S25" i="5"/>
  <c r="T25" i="5"/>
  <c r="U25" i="5"/>
  <c r="V25" i="5"/>
  <c r="W25" i="5"/>
  <c r="X25" i="5"/>
  <c r="Y25" i="5"/>
  <c r="Z25" i="5"/>
  <c r="AA25" i="5"/>
  <c r="AB25" i="5"/>
  <c r="Q26" i="5"/>
  <c r="R26" i="5"/>
  <c r="S26" i="5"/>
  <c r="T26" i="5"/>
  <c r="U26" i="5"/>
  <c r="V26" i="5"/>
  <c r="W26" i="5"/>
  <c r="X26" i="5"/>
  <c r="Y26" i="5"/>
  <c r="Z26" i="5"/>
  <c r="AA26" i="5"/>
  <c r="AB26" i="5"/>
  <c r="Q27" i="5"/>
  <c r="R27" i="5"/>
  <c r="S27" i="5"/>
  <c r="T27" i="5"/>
  <c r="U27" i="5"/>
  <c r="V27" i="5"/>
  <c r="W27" i="5"/>
  <c r="X27" i="5"/>
  <c r="Y27" i="5"/>
  <c r="Z27" i="5"/>
  <c r="AA27" i="5"/>
  <c r="AB27" i="5"/>
  <c r="Q28" i="5"/>
  <c r="R28" i="5"/>
  <c r="S28" i="5"/>
  <c r="T28" i="5"/>
  <c r="U28" i="5"/>
  <c r="V28" i="5"/>
  <c r="W28" i="5"/>
  <c r="X28" i="5"/>
  <c r="Y28" i="5"/>
  <c r="Z28" i="5"/>
  <c r="AA28" i="5"/>
  <c r="AB28" i="5"/>
  <c r="Q29" i="5"/>
  <c r="R29" i="5"/>
  <c r="S29" i="5"/>
  <c r="T29" i="5"/>
  <c r="U29" i="5"/>
  <c r="V29" i="5"/>
  <c r="W29" i="5"/>
  <c r="X29" i="5"/>
  <c r="Y29" i="5"/>
  <c r="Z29" i="5"/>
  <c r="AA29" i="5"/>
  <c r="AB29" i="5"/>
  <c r="Q30" i="5"/>
  <c r="R30" i="5"/>
  <c r="S30" i="5"/>
  <c r="T30" i="5"/>
  <c r="U30" i="5"/>
  <c r="V30" i="5"/>
  <c r="W30" i="5"/>
  <c r="X30" i="5"/>
  <c r="Y30" i="5"/>
  <c r="Z30" i="5"/>
  <c r="AA30" i="5"/>
  <c r="AB30" i="5"/>
  <c r="P30" i="5"/>
  <c r="P29" i="5"/>
  <c r="P28" i="5"/>
  <c r="P27" i="5"/>
  <c r="P26" i="5"/>
  <c r="P25" i="5"/>
  <c r="P19" i="5"/>
  <c r="AL53" i="4"/>
  <c r="AK53" i="4"/>
  <c r="AJ53" i="4"/>
  <c r="AI53" i="4"/>
  <c r="AH53" i="4"/>
  <c r="AG53" i="4"/>
  <c r="AF53" i="4"/>
  <c r="AE53" i="4"/>
  <c r="AD53" i="4"/>
  <c r="AC53" i="4"/>
  <c r="AB53" i="4"/>
  <c r="AA53" i="4"/>
  <c r="Z53" i="4"/>
  <c r="S53" i="4"/>
  <c r="R53" i="4"/>
  <c r="Q53" i="4"/>
  <c r="P53" i="4"/>
  <c r="O53" i="4"/>
  <c r="N53" i="4"/>
  <c r="M53" i="4"/>
  <c r="L53" i="4"/>
  <c r="K53" i="4"/>
  <c r="J53" i="4"/>
  <c r="I53" i="4"/>
  <c r="H53" i="4"/>
  <c r="G53" i="4"/>
  <c r="AL52" i="4"/>
  <c r="AK52" i="4"/>
  <c r="AJ52" i="4"/>
  <c r="AI52" i="4"/>
  <c r="AH52" i="4"/>
  <c r="AG52" i="4"/>
  <c r="AF52" i="4"/>
  <c r="AE52" i="4"/>
  <c r="AD52" i="4"/>
  <c r="AC52" i="4"/>
  <c r="AB52" i="4"/>
  <c r="AA52" i="4"/>
  <c r="Z52" i="4"/>
  <c r="S52" i="4"/>
  <c r="R52" i="4"/>
  <c r="Q52" i="4"/>
  <c r="P52" i="4"/>
  <c r="O52" i="4"/>
  <c r="N52" i="4"/>
  <c r="M52" i="4"/>
  <c r="L52" i="4"/>
  <c r="K52" i="4"/>
  <c r="J52" i="4"/>
  <c r="I52" i="4"/>
  <c r="H52" i="4"/>
  <c r="G52" i="4"/>
  <c r="AL51" i="4"/>
  <c r="AK51" i="4"/>
  <c r="AJ51" i="4"/>
  <c r="AI51" i="4"/>
  <c r="AH51" i="4"/>
  <c r="AG51" i="4"/>
  <c r="AF51" i="4"/>
  <c r="AE51" i="4"/>
  <c r="AD51" i="4"/>
  <c r="AC51" i="4"/>
  <c r="AB51" i="4"/>
  <c r="AA51" i="4"/>
  <c r="Z51" i="4"/>
  <c r="S51" i="4"/>
  <c r="R51" i="4"/>
  <c r="Q51" i="4"/>
  <c r="P51" i="4"/>
  <c r="O51" i="4"/>
  <c r="N51" i="4"/>
  <c r="M51" i="4"/>
  <c r="L51" i="4"/>
  <c r="K51" i="4"/>
  <c r="J51" i="4"/>
  <c r="I51" i="4"/>
  <c r="H51" i="4"/>
  <c r="G51" i="4"/>
  <c r="AL50" i="4"/>
  <c r="AL54" i="4" s="1"/>
  <c r="AK50" i="4"/>
  <c r="AK54" i="4" s="1"/>
  <c r="AJ50" i="4"/>
  <c r="AJ54" i="4" s="1"/>
  <c r="AI50" i="4"/>
  <c r="AI54" i="4" s="1"/>
  <c r="AH50" i="4"/>
  <c r="AH54" i="4" s="1"/>
  <c r="AG50" i="4"/>
  <c r="AG54" i="4" s="1"/>
  <c r="AF50" i="4"/>
  <c r="AF54" i="4" s="1"/>
  <c r="AE50" i="4"/>
  <c r="AE54" i="4" s="1"/>
  <c r="AD50" i="4"/>
  <c r="AD54" i="4" s="1"/>
  <c r="AC50" i="4"/>
  <c r="AC54" i="4" s="1"/>
  <c r="AB50" i="4"/>
  <c r="AB54" i="4" s="1"/>
  <c r="AA50" i="4"/>
  <c r="AA54" i="4" s="1"/>
  <c r="Z50" i="4"/>
  <c r="Z54" i="4" s="1"/>
  <c r="S50" i="4"/>
  <c r="S54" i="4" s="1"/>
  <c r="R50" i="4"/>
  <c r="R54" i="4" s="1"/>
  <c r="Q50" i="4"/>
  <c r="Q54" i="4" s="1"/>
  <c r="P50" i="4"/>
  <c r="P54" i="4" s="1"/>
  <c r="O50" i="4"/>
  <c r="O54" i="4" s="1"/>
  <c r="N50" i="4"/>
  <c r="N54" i="4" s="1"/>
  <c r="M50" i="4"/>
  <c r="M54" i="4" s="1"/>
  <c r="L50" i="4"/>
  <c r="L54" i="4" s="1"/>
  <c r="K50" i="4"/>
  <c r="K54" i="4" s="1"/>
  <c r="J50" i="4"/>
  <c r="J54" i="4" s="1"/>
  <c r="I50" i="4"/>
  <c r="I54" i="4" s="1"/>
  <c r="H50" i="4"/>
  <c r="H54" i="4" s="1"/>
  <c r="G50" i="4"/>
  <c r="G54" i="4" s="1"/>
  <c r="AL49" i="4"/>
  <c r="AK49" i="4"/>
  <c r="AJ49" i="4"/>
  <c r="AI49" i="4"/>
  <c r="AH49" i="4"/>
  <c r="AG49" i="4"/>
  <c r="AF49" i="4"/>
  <c r="AE49" i="4"/>
  <c r="AD49" i="4"/>
  <c r="AC49" i="4"/>
  <c r="AB49" i="4"/>
  <c r="AA49" i="4"/>
  <c r="Z49" i="4"/>
  <c r="S49" i="4"/>
  <c r="R49" i="4"/>
  <c r="Q49" i="4"/>
  <c r="P49" i="4"/>
  <c r="O49" i="4"/>
  <c r="N49" i="4"/>
  <c r="M49" i="4"/>
  <c r="L49" i="4"/>
  <c r="K49" i="4"/>
  <c r="J49" i="4"/>
  <c r="I49" i="4"/>
  <c r="H49" i="4"/>
  <c r="G49" i="4"/>
  <c r="AL46" i="4"/>
  <c r="AK46" i="4"/>
  <c r="AJ46" i="4"/>
  <c r="AI46" i="4"/>
  <c r="AH46" i="4"/>
  <c r="AG46" i="4"/>
  <c r="AF46" i="4"/>
  <c r="AE46" i="4"/>
  <c r="AD46" i="4"/>
  <c r="AC46" i="4"/>
  <c r="AB46" i="4"/>
  <c r="AA46" i="4"/>
  <c r="Z46" i="4"/>
  <c r="S46" i="4"/>
  <c r="R46" i="4"/>
  <c r="Q46" i="4"/>
  <c r="P46" i="4"/>
  <c r="O46" i="4"/>
  <c r="N46" i="4"/>
  <c r="M46" i="4"/>
  <c r="L46" i="4"/>
  <c r="K46" i="4"/>
  <c r="J46" i="4"/>
  <c r="I46" i="4"/>
  <c r="H46" i="4"/>
  <c r="G46" i="4"/>
  <c r="AL45" i="4"/>
  <c r="AK45" i="4"/>
  <c r="AJ45" i="4"/>
  <c r="AI45" i="4"/>
  <c r="AH45" i="4"/>
  <c r="AG45" i="4"/>
  <c r="AF45" i="4"/>
  <c r="AE45" i="4"/>
  <c r="AD45" i="4"/>
  <c r="AC45" i="4"/>
  <c r="AB45" i="4"/>
  <c r="AA45" i="4"/>
  <c r="Z45" i="4"/>
  <c r="S45" i="4"/>
  <c r="R45" i="4"/>
  <c r="Q45" i="4"/>
  <c r="P45" i="4"/>
  <c r="O45" i="4"/>
  <c r="N45" i="4"/>
  <c r="M45" i="4"/>
  <c r="L45" i="4"/>
  <c r="K45" i="4"/>
  <c r="J45" i="4"/>
  <c r="I45" i="4"/>
  <c r="H45" i="4"/>
  <c r="G45" i="4"/>
  <c r="AL44" i="4"/>
  <c r="AK44" i="4"/>
  <c r="AJ44" i="4"/>
  <c r="AI44" i="4"/>
  <c r="AH44" i="4"/>
  <c r="AG44" i="4"/>
  <c r="AF44" i="4"/>
  <c r="AE44" i="4"/>
  <c r="AD44" i="4"/>
  <c r="AC44" i="4"/>
  <c r="AB44" i="4"/>
  <c r="AA44" i="4"/>
  <c r="Z44" i="4"/>
  <c r="S44" i="4"/>
  <c r="R44" i="4"/>
  <c r="Q44" i="4"/>
  <c r="P44" i="4"/>
  <c r="O44" i="4"/>
  <c r="N44" i="4"/>
  <c r="M44" i="4"/>
  <c r="L44" i="4"/>
  <c r="K44" i="4"/>
  <c r="J44" i="4"/>
  <c r="I44" i="4"/>
  <c r="H44" i="4"/>
  <c r="G44" i="4"/>
  <c r="AL43" i="4"/>
  <c r="AL47" i="4" s="1"/>
  <c r="AK43" i="4"/>
  <c r="AK47" i="4" s="1"/>
  <c r="AJ43" i="4"/>
  <c r="AJ47" i="4" s="1"/>
  <c r="AI43" i="4"/>
  <c r="AI47" i="4" s="1"/>
  <c r="AH43" i="4"/>
  <c r="AH47" i="4" s="1"/>
  <c r="AG43" i="4"/>
  <c r="AG47" i="4" s="1"/>
  <c r="AF43" i="4"/>
  <c r="AF47" i="4" s="1"/>
  <c r="AE43" i="4"/>
  <c r="AE47" i="4" s="1"/>
  <c r="AD43" i="4"/>
  <c r="AD47" i="4" s="1"/>
  <c r="AC43" i="4"/>
  <c r="AC47" i="4" s="1"/>
  <c r="AB43" i="4"/>
  <c r="AB47" i="4" s="1"/>
  <c r="AA43" i="4"/>
  <c r="AA47" i="4" s="1"/>
  <c r="Z43" i="4"/>
  <c r="Z47" i="4" s="1"/>
  <c r="S43" i="4"/>
  <c r="S47" i="4" s="1"/>
  <c r="R43" i="4"/>
  <c r="R47" i="4" s="1"/>
  <c r="Q43" i="4"/>
  <c r="Q47" i="4" s="1"/>
  <c r="P43" i="4"/>
  <c r="P47" i="4" s="1"/>
  <c r="O43" i="4"/>
  <c r="O47" i="4" s="1"/>
  <c r="N43" i="4"/>
  <c r="N47" i="4" s="1"/>
  <c r="M43" i="4"/>
  <c r="M47" i="4" s="1"/>
  <c r="L43" i="4"/>
  <c r="L47" i="4" s="1"/>
  <c r="K43" i="4"/>
  <c r="K47" i="4" s="1"/>
  <c r="J43" i="4"/>
  <c r="J47" i="4" s="1"/>
  <c r="I43" i="4"/>
  <c r="I47" i="4" s="1"/>
  <c r="H43" i="4"/>
  <c r="H47" i="4" s="1"/>
  <c r="G43" i="4"/>
  <c r="G47" i="4" s="1"/>
  <c r="AL42" i="4"/>
  <c r="AK42" i="4"/>
  <c r="AJ42" i="4"/>
  <c r="AI42" i="4"/>
  <c r="AH42" i="4"/>
  <c r="AG42" i="4"/>
  <c r="AF42" i="4"/>
  <c r="AE42" i="4"/>
  <c r="AD42" i="4"/>
  <c r="AC42" i="4"/>
  <c r="AB42" i="4"/>
  <c r="AA42" i="4"/>
  <c r="Z42" i="4"/>
  <c r="S42" i="4"/>
  <c r="R42" i="4"/>
  <c r="Q42" i="4"/>
  <c r="P42" i="4"/>
  <c r="O42" i="4"/>
  <c r="N42" i="4"/>
  <c r="M42" i="4"/>
  <c r="L42" i="4"/>
  <c r="K42" i="4"/>
  <c r="J42" i="4"/>
  <c r="I42" i="4"/>
  <c r="H42" i="4"/>
  <c r="G42" i="4"/>
  <c r="AL53" i="3"/>
  <c r="AK53" i="3"/>
  <c r="AJ53" i="3"/>
  <c r="AI53" i="3"/>
  <c r="AH53" i="3"/>
  <c r="AG53" i="3"/>
  <c r="AF53" i="3"/>
  <c r="AE53" i="3"/>
  <c r="AD53" i="3"/>
  <c r="AC53" i="3"/>
  <c r="AB53" i="3"/>
  <c r="AA53" i="3"/>
  <c r="Z53" i="3"/>
  <c r="S53" i="3"/>
  <c r="R53" i="3"/>
  <c r="Q53" i="3"/>
  <c r="P53" i="3"/>
  <c r="O53" i="3"/>
  <c r="N53" i="3"/>
  <c r="M53" i="3"/>
  <c r="L53" i="3"/>
  <c r="K53" i="3"/>
  <c r="J53" i="3"/>
  <c r="I53" i="3"/>
  <c r="H53" i="3"/>
  <c r="G53" i="3"/>
  <c r="AL52" i="3"/>
  <c r="AK52" i="3"/>
  <c r="AJ52" i="3"/>
  <c r="AI52" i="3"/>
  <c r="AH52" i="3"/>
  <c r="AG52" i="3"/>
  <c r="AF52" i="3"/>
  <c r="AE52" i="3"/>
  <c r="AD52" i="3"/>
  <c r="AC52" i="3"/>
  <c r="AB52" i="3"/>
  <c r="AA52" i="3"/>
  <c r="Z52" i="3"/>
  <c r="S52" i="3"/>
  <c r="R52" i="3"/>
  <c r="Q52" i="3"/>
  <c r="P52" i="3"/>
  <c r="O52" i="3"/>
  <c r="N52" i="3"/>
  <c r="M52" i="3"/>
  <c r="L52" i="3"/>
  <c r="K52" i="3"/>
  <c r="J52" i="3"/>
  <c r="I52" i="3"/>
  <c r="H52" i="3"/>
  <c r="G52" i="3"/>
  <c r="AL51" i="3"/>
  <c r="AK51" i="3"/>
  <c r="AJ51" i="3"/>
  <c r="AI51" i="3"/>
  <c r="AH51" i="3"/>
  <c r="AG51" i="3"/>
  <c r="AF51" i="3"/>
  <c r="AE51" i="3"/>
  <c r="AD51" i="3"/>
  <c r="AC51" i="3"/>
  <c r="AB51" i="3"/>
  <c r="AA51" i="3"/>
  <c r="Z51" i="3"/>
  <c r="S51" i="3"/>
  <c r="R51" i="3"/>
  <c r="Q51" i="3"/>
  <c r="P51" i="3"/>
  <c r="O51" i="3"/>
  <c r="N51" i="3"/>
  <c r="M51" i="3"/>
  <c r="L51" i="3"/>
  <c r="K51" i="3"/>
  <c r="J51" i="3"/>
  <c r="I51" i="3"/>
  <c r="H51" i="3"/>
  <c r="G51" i="3"/>
  <c r="AL50" i="3"/>
  <c r="AL54" i="3" s="1"/>
  <c r="AK50" i="3"/>
  <c r="AK54" i="3" s="1"/>
  <c r="AJ50" i="3"/>
  <c r="AJ54" i="3" s="1"/>
  <c r="AI50" i="3"/>
  <c r="AI54" i="3" s="1"/>
  <c r="AH50" i="3"/>
  <c r="AH54" i="3" s="1"/>
  <c r="AG50" i="3"/>
  <c r="AG54" i="3" s="1"/>
  <c r="AF50" i="3"/>
  <c r="AF54" i="3" s="1"/>
  <c r="AE50" i="3"/>
  <c r="AE54" i="3" s="1"/>
  <c r="AD50" i="3"/>
  <c r="AD54" i="3" s="1"/>
  <c r="AC50" i="3"/>
  <c r="AC54" i="3" s="1"/>
  <c r="AB50" i="3"/>
  <c r="AB54" i="3" s="1"/>
  <c r="AA50" i="3"/>
  <c r="AA54" i="3" s="1"/>
  <c r="Z50" i="3"/>
  <c r="Z54" i="3" s="1"/>
  <c r="S50" i="3"/>
  <c r="S54" i="3" s="1"/>
  <c r="R50" i="3"/>
  <c r="R54" i="3" s="1"/>
  <c r="Q50" i="3"/>
  <c r="Q54" i="3" s="1"/>
  <c r="P50" i="3"/>
  <c r="P54" i="3" s="1"/>
  <c r="O50" i="3"/>
  <c r="O54" i="3" s="1"/>
  <c r="N50" i="3"/>
  <c r="N54" i="3" s="1"/>
  <c r="M50" i="3"/>
  <c r="M54" i="3" s="1"/>
  <c r="L50" i="3"/>
  <c r="L54" i="3" s="1"/>
  <c r="K50" i="3"/>
  <c r="K54" i="3" s="1"/>
  <c r="J50" i="3"/>
  <c r="J54" i="3" s="1"/>
  <c r="I50" i="3"/>
  <c r="I54" i="3" s="1"/>
  <c r="H50" i="3"/>
  <c r="H54" i="3" s="1"/>
  <c r="G50" i="3"/>
  <c r="G54" i="3" s="1"/>
  <c r="AL49" i="3"/>
  <c r="AK49" i="3"/>
  <c r="AJ49" i="3"/>
  <c r="AI49" i="3"/>
  <c r="AH49" i="3"/>
  <c r="AG49" i="3"/>
  <c r="AF49" i="3"/>
  <c r="AE49" i="3"/>
  <c r="AD49" i="3"/>
  <c r="AC49" i="3"/>
  <c r="AB49" i="3"/>
  <c r="AA49" i="3"/>
  <c r="Z49" i="3"/>
  <c r="S49" i="3"/>
  <c r="R49" i="3"/>
  <c r="Q49" i="3"/>
  <c r="P49" i="3"/>
  <c r="O49" i="3"/>
  <c r="N49" i="3"/>
  <c r="M49" i="3"/>
  <c r="L49" i="3"/>
  <c r="K49" i="3"/>
  <c r="J49" i="3"/>
  <c r="I49" i="3"/>
  <c r="H49" i="3"/>
  <c r="G49" i="3"/>
  <c r="AL46" i="3"/>
  <c r="AK46" i="3"/>
  <c r="AJ46" i="3"/>
  <c r="AI46" i="3"/>
  <c r="AH46" i="3"/>
  <c r="AG46" i="3"/>
  <c r="AF46" i="3"/>
  <c r="AE46" i="3"/>
  <c r="AD46" i="3"/>
  <c r="AC46" i="3"/>
  <c r="AB46" i="3"/>
  <c r="AA46" i="3"/>
  <c r="Z46" i="3"/>
  <c r="S46" i="3"/>
  <c r="R46" i="3"/>
  <c r="Q46" i="3"/>
  <c r="P46" i="3"/>
  <c r="O46" i="3"/>
  <c r="N46" i="3"/>
  <c r="M46" i="3"/>
  <c r="L46" i="3"/>
  <c r="K46" i="3"/>
  <c r="J46" i="3"/>
  <c r="I46" i="3"/>
  <c r="H46" i="3"/>
  <c r="G46" i="3"/>
  <c r="AL45" i="3"/>
  <c r="AK45" i="3"/>
  <c r="AJ45" i="3"/>
  <c r="AI45" i="3"/>
  <c r="AH45" i="3"/>
  <c r="AG45" i="3"/>
  <c r="AF45" i="3"/>
  <c r="AE45" i="3"/>
  <c r="AD45" i="3"/>
  <c r="AC45" i="3"/>
  <c r="AB45" i="3"/>
  <c r="AA45" i="3"/>
  <c r="Z45" i="3"/>
  <c r="S45" i="3"/>
  <c r="R45" i="3"/>
  <c r="Q45" i="3"/>
  <c r="P45" i="3"/>
  <c r="O45" i="3"/>
  <c r="N45" i="3"/>
  <c r="M45" i="3"/>
  <c r="L45" i="3"/>
  <c r="K45" i="3"/>
  <c r="J45" i="3"/>
  <c r="I45" i="3"/>
  <c r="H45" i="3"/>
  <c r="G45" i="3"/>
  <c r="AL44" i="3"/>
  <c r="AK44" i="3"/>
  <c r="AJ44" i="3"/>
  <c r="AI44" i="3"/>
  <c r="AH44" i="3"/>
  <c r="AG44" i="3"/>
  <c r="AF44" i="3"/>
  <c r="AE44" i="3"/>
  <c r="AD44" i="3"/>
  <c r="AC44" i="3"/>
  <c r="AB44" i="3"/>
  <c r="AA44" i="3"/>
  <c r="Z44" i="3"/>
  <c r="S44" i="3"/>
  <c r="R44" i="3"/>
  <c r="Q44" i="3"/>
  <c r="P44" i="3"/>
  <c r="O44" i="3"/>
  <c r="N44" i="3"/>
  <c r="M44" i="3"/>
  <c r="L44" i="3"/>
  <c r="K44" i="3"/>
  <c r="J44" i="3"/>
  <c r="I44" i="3"/>
  <c r="H44" i="3"/>
  <c r="G44" i="3"/>
  <c r="AL43" i="3"/>
  <c r="AL47" i="3" s="1"/>
  <c r="AK43" i="3"/>
  <c r="AK47" i="3" s="1"/>
  <c r="AJ43" i="3"/>
  <c r="AJ47" i="3" s="1"/>
  <c r="AI43" i="3"/>
  <c r="AI47" i="3" s="1"/>
  <c r="AH43" i="3"/>
  <c r="AH47" i="3" s="1"/>
  <c r="AG43" i="3"/>
  <c r="AG47" i="3" s="1"/>
  <c r="AF43" i="3"/>
  <c r="AF47" i="3" s="1"/>
  <c r="AE43" i="3"/>
  <c r="AE47" i="3" s="1"/>
  <c r="AD43" i="3"/>
  <c r="AD47" i="3" s="1"/>
  <c r="AC43" i="3"/>
  <c r="AC47" i="3" s="1"/>
  <c r="AB43" i="3"/>
  <c r="AB47" i="3" s="1"/>
  <c r="AA43" i="3"/>
  <c r="AA47" i="3" s="1"/>
  <c r="Z43" i="3"/>
  <c r="Z47" i="3" s="1"/>
  <c r="S43" i="3"/>
  <c r="S47" i="3" s="1"/>
  <c r="R43" i="3"/>
  <c r="R47" i="3" s="1"/>
  <c r="Q43" i="3"/>
  <c r="Q47" i="3" s="1"/>
  <c r="P43" i="3"/>
  <c r="P47" i="3" s="1"/>
  <c r="O43" i="3"/>
  <c r="O47" i="3" s="1"/>
  <c r="N43" i="3"/>
  <c r="N47" i="3" s="1"/>
  <c r="M43" i="3"/>
  <c r="M47" i="3" s="1"/>
  <c r="L43" i="3"/>
  <c r="L47" i="3" s="1"/>
  <c r="K43" i="3"/>
  <c r="K47" i="3" s="1"/>
  <c r="J43" i="3"/>
  <c r="J47" i="3" s="1"/>
  <c r="I43" i="3"/>
  <c r="I47" i="3" s="1"/>
  <c r="H43" i="3"/>
  <c r="H47" i="3" s="1"/>
  <c r="G43" i="3"/>
  <c r="G47" i="3" s="1"/>
  <c r="AL42" i="3"/>
  <c r="AK42" i="3"/>
  <c r="AJ42" i="3"/>
  <c r="AI42" i="3"/>
  <c r="AH42" i="3"/>
  <c r="AG42" i="3"/>
  <c r="AF42" i="3"/>
  <c r="AE42" i="3"/>
  <c r="AD42" i="3"/>
  <c r="AC42" i="3"/>
  <c r="AB42" i="3"/>
  <c r="AA42" i="3"/>
  <c r="Z42" i="3"/>
  <c r="S42" i="3"/>
  <c r="R42" i="3"/>
  <c r="Q42" i="3"/>
  <c r="P42" i="3"/>
  <c r="O42" i="3"/>
  <c r="N42" i="3"/>
  <c r="M42" i="3"/>
  <c r="L42" i="3"/>
  <c r="K42" i="3"/>
  <c r="J42" i="3"/>
  <c r="I42" i="3"/>
  <c r="H42" i="3"/>
  <c r="G42" i="3"/>
  <c r="AM53" i="2"/>
  <c r="AL53" i="2"/>
  <c r="AK53" i="2"/>
  <c r="AJ53" i="2"/>
  <c r="AI53" i="2"/>
  <c r="AH53" i="2"/>
  <c r="AG53" i="2"/>
  <c r="AF53" i="2"/>
  <c r="AE53" i="2"/>
  <c r="AD53" i="2"/>
  <c r="AC53" i="2"/>
  <c r="AB53" i="2"/>
  <c r="AA53" i="2"/>
  <c r="AM52" i="2"/>
  <c r="AL52" i="2"/>
  <c r="AK52" i="2"/>
  <c r="AJ52" i="2"/>
  <c r="AI52" i="2"/>
  <c r="AH52" i="2"/>
  <c r="AG52" i="2"/>
  <c r="AF52" i="2"/>
  <c r="AE52" i="2"/>
  <c r="AD52" i="2"/>
  <c r="AC52" i="2"/>
  <c r="AB52" i="2"/>
  <c r="AA52" i="2"/>
  <c r="AM51" i="2"/>
  <c r="AL51" i="2"/>
  <c r="AK51" i="2"/>
  <c r="AJ51" i="2"/>
  <c r="AI51" i="2"/>
  <c r="AH51" i="2"/>
  <c r="AG51" i="2"/>
  <c r="AF51" i="2"/>
  <c r="AE51" i="2"/>
  <c r="AD51" i="2"/>
  <c r="AC51" i="2"/>
  <c r="AB51" i="2"/>
  <c r="AA51" i="2"/>
  <c r="AM50" i="2"/>
  <c r="AM54" i="2" s="1"/>
  <c r="AL50" i="2"/>
  <c r="AL54" i="2" s="1"/>
  <c r="AK50" i="2"/>
  <c r="AK54" i="2" s="1"/>
  <c r="AJ50" i="2"/>
  <c r="AJ54" i="2" s="1"/>
  <c r="AI50" i="2"/>
  <c r="AI54" i="2" s="1"/>
  <c r="AH50" i="2"/>
  <c r="AH54" i="2" s="1"/>
  <c r="AG50" i="2"/>
  <c r="AG54" i="2" s="1"/>
  <c r="AF50" i="2"/>
  <c r="AF54" i="2" s="1"/>
  <c r="AE50" i="2"/>
  <c r="AE54" i="2" s="1"/>
  <c r="AD50" i="2"/>
  <c r="AD54" i="2" s="1"/>
  <c r="AC50" i="2"/>
  <c r="AC54" i="2" s="1"/>
  <c r="AB50" i="2"/>
  <c r="AB54" i="2" s="1"/>
  <c r="AA50" i="2"/>
  <c r="AA54" i="2" s="1"/>
  <c r="AM49" i="2"/>
  <c r="AL49" i="2"/>
  <c r="AK49" i="2"/>
  <c r="AJ49" i="2"/>
  <c r="AI49" i="2"/>
  <c r="AH49" i="2"/>
  <c r="AG49" i="2"/>
  <c r="AF49" i="2"/>
  <c r="AE49" i="2"/>
  <c r="AD49" i="2"/>
  <c r="AC49" i="2"/>
  <c r="AB49" i="2"/>
  <c r="AA49" i="2"/>
  <c r="AM46" i="2"/>
  <c r="AL46" i="2"/>
  <c r="AK46" i="2"/>
  <c r="AJ46" i="2"/>
  <c r="AI46" i="2"/>
  <c r="AH46" i="2"/>
  <c r="AG46" i="2"/>
  <c r="AF46" i="2"/>
  <c r="AE46" i="2"/>
  <c r="AD46" i="2"/>
  <c r="AC46" i="2"/>
  <c r="AB46" i="2"/>
  <c r="AA46" i="2"/>
  <c r="AM45" i="2"/>
  <c r="AL45" i="2"/>
  <c r="AK45" i="2"/>
  <c r="AJ45" i="2"/>
  <c r="AI45" i="2"/>
  <c r="AH45" i="2"/>
  <c r="AG45" i="2"/>
  <c r="AF45" i="2"/>
  <c r="AE45" i="2"/>
  <c r="AD45" i="2"/>
  <c r="AC45" i="2"/>
  <c r="AB45" i="2"/>
  <c r="AA45" i="2"/>
  <c r="AM44" i="2"/>
  <c r="AL44" i="2"/>
  <c r="AK44" i="2"/>
  <c r="AJ44" i="2"/>
  <c r="AI44" i="2"/>
  <c r="AH44" i="2"/>
  <c r="AG44" i="2"/>
  <c r="AF44" i="2"/>
  <c r="AE44" i="2"/>
  <c r="AD44" i="2"/>
  <c r="AC44" i="2"/>
  <c r="AB44" i="2"/>
  <c r="AA44" i="2"/>
  <c r="AM43" i="2"/>
  <c r="AM47" i="2" s="1"/>
  <c r="AL43" i="2"/>
  <c r="AL47" i="2" s="1"/>
  <c r="AK43" i="2"/>
  <c r="AK47" i="2" s="1"/>
  <c r="AJ43" i="2"/>
  <c r="AJ47" i="2" s="1"/>
  <c r="AI43" i="2"/>
  <c r="AI47" i="2" s="1"/>
  <c r="AH43" i="2"/>
  <c r="AH47" i="2" s="1"/>
  <c r="AG43" i="2"/>
  <c r="AG47" i="2" s="1"/>
  <c r="AF43" i="2"/>
  <c r="AF47" i="2" s="1"/>
  <c r="AE43" i="2"/>
  <c r="AE47" i="2" s="1"/>
  <c r="AD43" i="2"/>
  <c r="AD47" i="2" s="1"/>
  <c r="AC43" i="2"/>
  <c r="AC47" i="2" s="1"/>
  <c r="AB43" i="2"/>
  <c r="AB47" i="2" s="1"/>
  <c r="AA43" i="2"/>
  <c r="AA47" i="2" s="1"/>
  <c r="AM42" i="2"/>
  <c r="AL42" i="2"/>
  <c r="AK42" i="2"/>
  <c r="AJ42" i="2"/>
  <c r="AI42" i="2"/>
  <c r="AH42" i="2"/>
  <c r="AG42" i="2"/>
  <c r="AF42" i="2"/>
  <c r="AE42" i="2"/>
  <c r="AD42" i="2"/>
  <c r="AC42" i="2"/>
  <c r="AB42" i="2"/>
  <c r="AA42" i="2"/>
  <c r="I49" i="2"/>
  <c r="J49" i="2"/>
  <c r="K49" i="2"/>
  <c r="L49" i="2"/>
  <c r="M49" i="2"/>
  <c r="N49" i="2"/>
  <c r="O49" i="2"/>
  <c r="P49" i="2"/>
  <c r="Q49" i="2"/>
  <c r="R49" i="2"/>
  <c r="S49" i="2"/>
  <c r="T49" i="2"/>
  <c r="I50" i="2"/>
  <c r="J50" i="2"/>
  <c r="K50" i="2"/>
  <c r="L50" i="2"/>
  <c r="M50" i="2"/>
  <c r="N50" i="2"/>
  <c r="O50" i="2"/>
  <c r="P50" i="2"/>
  <c r="Q50" i="2"/>
  <c r="R50" i="2"/>
  <c r="S50" i="2"/>
  <c r="T50" i="2"/>
  <c r="I51" i="2"/>
  <c r="J51" i="2"/>
  <c r="K51" i="2"/>
  <c r="L51" i="2"/>
  <c r="M51" i="2"/>
  <c r="N51" i="2"/>
  <c r="O51" i="2"/>
  <c r="P51" i="2"/>
  <c r="Q51" i="2"/>
  <c r="R51" i="2"/>
  <c r="S51" i="2"/>
  <c r="T51" i="2"/>
  <c r="I52" i="2"/>
  <c r="J52" i="2"/>
  <c r="K52" i="2"/>
  <c r="L52" i="2"/>
  <c r="M52" i="2"/>
  <c r="N52" i="2"/>
  <c r="O52" i="2"/>
  <c r="P52" i="2"/>
  <c r="Q52" i="2"/>
  <c r="R52" i="2"/>
  <c r="S52" i="2"/>
  <c r="T52" i="2"/>
  <c r="I53" i="2"/>
  <c r="J53" i="2"/>
  <c r="K53" i="2"/>
  <c r="L53" i="2"/>
  <c r="M53" i="2"/>
  <c r="N53" i="2"/>
  <c r="O53" i="2"/>
  <c r="P53" i="2"/>
  <c r="Q53" i="2"/>
  <c r="R53" i="2"/>
  <c r="S53" i="2"/>
  <c r="T53" i="2"/>
  <c r="I54" i="2"/>
  <c r="J54" i="2"/>
  <c r="K54" i="2"/>
  <c r="L54" i="2"/>
  <c r="M54" i="2"/>
  <c r="N54" i="2"/>
  <c r="O54" i="2"/>
  <c r="P54" i="2"/>
  <c r="Q54" i="2"/>
  <c r="R54" i="2"/>
  <c r="S54" i="2"/>
  <c r="T54" i="2"/>
  <c r="H54" i="2"/>
  <c r="H53" i="2"/>
  <c r="H52" i="2"/>
  <c r="H51" i="2"/>
  <c r="H50" i="2"/>
  <c r="H49" i="2"/>
  <c r="I42" i="2"/>
  <c r="J42" i="2"/>
  <c r="K42" i="2"/>
  <c r="L42" i="2"/>
  <c r="M42" i="2"/>
  <c r="N42" i="2"/>
  <c r="O42" i="2"/>
  <c r="P42" i="2"/>
  <c r="Q42" i="2"/>
  <c r="R42" i="2"/>
  <c r="S42" i="2"/>
  <c r="T42" i="2"/>
  <c r="I43" i="2"/>
  <c r="J43" i="2"/>
  <c r="K43" i="2"/>
  <c r="L43" i="2"/>
  <c r="M43" i="2"/>
  <c r="N43" i="2"/>
  <c r="O43" i="2"/>
  <c r="P43" i="2"/>
  <c r="Q43" i="2"/>
  <c r="R43" i="2"/>
  <c r="S43" i="2"/>
  <c r="T43" i="2"/>
  <c r="I44" i="2"/>
  <c r="J44" i="2"/>
  <c r="K44" i="2"/>
  <c r="L44" i="2"/>
  <c r="M44" i="2"/>
  <c r="N44" i="2"/>
  <c r="O44" i="2"/>
  <c r="P44" i="2"/>
  <c r="Q44" i="2"/>
  <c r="R44" i="2"/>
  <c r="S44" i="2"/>
  <c r="T44" i="2"/>
  <c r="I45" i="2"/>
  <c r="J45" i="2"/>
  <c r="K45" i="2"/>
  <c r="L45" i="2"/>
  <c r="M45" i="2"/>
  <c r="N45" i="2"/>
  <c r="O45" i="2"/>
  <c r="P45" i="2"/>
  <c r="Q45" i="2"/>
  <c r="R45" i="2"/>
  <c r="S45" i="2"/>
  <c r="T45" i="2"/>
  <c r="I46" i="2"/>
  <c r="J46" i="2"/>
  <c r="K46" i="2"/>
  <c r="L46" i="2"/>
  <c r="M46" i="2"/>
  <c r="N46" i="2"/>
  <c r="O46" i="2"/>
  <c r="P46" i="2"/>
  <c r="Q46" i="2"/>
  <c r="R46" i="2"/>
  <c r="S46" i="2"/>
  <c r="T46" i="2"/>
  <c r="I47" i="2"/>
  <c r="J47" i="2"/>
  <c r="K47" i="2"/>
  <c r="L47" i="2"/>
  <c r="M47" i="2"/>
  <c r="N47" i="2"/>
  <c r="O47" i="2"/>
  <c r="P47" i="2"/>
  <c r="Q47" i="2"/>
  <c r="R47" i="2"/>
  <c r="S47" i="2"/>
  <c r="T47" i="2"/>
  <c r="H47" i="2"/>
  <c r="H46" i="2"/>
  <c r="H45" i="2"/>
  <c r="H44" i="2"/>
  <c r="H43" i="2"/>
  <c r="H42" i="2"/>
  <c r="AE39" i="2" l="1"/>
  <c r="AD39" i="2"/>
  <c r="AC39" i="2"/>
  <c r="AA39" i="2"/>
  <c r="AE38" i="2"/>
  <c r="AD38" i="2"/>
  <c r="AC38" i="2"/>
  <c r="AA38" i="2"/>
  <c r="AE37" i="2"/>
  <c r="AD37" i="2"/>
  <c r="AC37" i="2"/>
  <c r="AA37" i="2"/>
  <c r="AE36" i="2"/>
  <c r="AE40" i="2" s="1"/>
  <c r="AD36" i="2"/>
  <c r="AD40" i="2" s="1"/>
  <c r="AC36" i="2"/>
  <c r="AC40" i="2" s="1"/>
  <c r="AA36" i="2"/>
  <c r="AA40" i="2" s="1"/>
  <c r="AE35" i="2"/>
  <c r="AD35" i="2"/>
  <c r="AC35" i="2"/>
  <c r="AA35" i="2"/>
  <c r="L39" i="2"/>
  <c r="K39" i="2"/>
  <c r="J39" i="2"/>
  <c r="H39" i="2"/>
  <c r="L38" i="2"/>
  <c r="K38" i="2"/>
  <c r="J38" i="2"/>
  <c r="H38" i="2"/>
  <c r="L37" i="2"/>
  <c r="K37" i="2"/>
  <c r="J37" i="2"/>
  <c r="H37" i="2"/>
  <c r="L36" i="2"/>
  <c r="L40" i="2" s="1"/>
  <c r="K36" i="2"/>
  <c r="K40" i="2" s="1"/>
  <c r="J36" i="2"/>
  <c r="J40" i="2" s="1"/>
  <c r="H36" i="2"/>
  <c r="H40" i="2" s="1"/>
  <c r="L35" i="2"/>
  <c r="K35" i="2"/>
  <c r="J35" i="2"/>
  <c r="H35" i="2"/>
  <c r="AF39" i="3"/>
  <c r="AD39" i="3"/>
  <c r="AC39" i="3"/>
  <c r="AB39" i="3"/>
  <c r="AA39" i="3"/>
  <c r="Z39" i="3"/>
  <c r="AF38" i="3"/>
  <c r="AD38" i="3"/>
  <c r="AC38" i="3"/>
  <c r="AB38" i="3"/>
  <c r="AA38" i="3"/>
  <c r="Z38" i="3"/>
  <c r="AF37" i="3"/>
  <c r="AD37" i="3"/>
  <c r="AC37" i="3"/>
  <c r="AB37" i="3"/>
  <c r="AA37" i="3"/>
  <c r="Z37" i="3"/>
  <c r="AF36" i="3"/>
  <c r="AF40" i="3" s="1"/>
  <c r="AD36" i="3"/>
  <c r="AD40" i="3" s="1"/>
  <c r="AC36" i="3"/>
  <c r="AC40" i="3" s="1"/>
  <c r="AB36" i="3"/>
  <c r="AB40" i="3" s="1"/>
  <c r="AA36" i="3"/>
  <c r="AA40" i="3" s="1"/>
  <c r="Z36" i="3"/>
  <c r="Z40" i="3" s="1"/>
  <c r="AF35" i="3"/>
  <c r="AD35" i="3"/>
  <c r="AC35" i="3"/>
  <c r="AB35" i="3"/>
  <c r="AA35" i="3"/>
  <c r="Z35" i="3"/>
  <c r="G35" i="3"/>
  <c r="M39" i="3"/>
  <c r="K39" i="3"/>
  <c r="J39" i="3"/>
  <c r="I39" i="3"/>
  <c r="H39" i="3"/>
  <c r="G39" i="3"/>
  <c r="M38" i="3"/>
  <c r="K38" i="3"/>
  <c r="J38" i="3"/>
  <c r="I38" i="3"/>
  <c r="H38" i="3"/>
  <c r="G38" i="3"/>
  <c r="M37" i="3"/>
  <c r="K37" i="3"/>
  <c r="J37" i="3"/>
  <c r="I37" i="3"/>
  <c r="H37" i="3"/>
  <c r="G37" i="3"/>
  <c r="M36" i="3"/>
  <c r="M40" i="3" s="1"/>
  <c r="K36" i="3"/>
  <c r="K40" i="3" s="1"/>
  <c r="J36" i="3"/>
  <c r="J40" i="3" s="1"/>
  <c r="I36" i="3"/>
  <c r="I40" i="3" s="1"/>
  <c r="H36" i="3"/>
  <c r="H40" i="3" s="1"/>
  <c r="G36" i="3"/>
  <c r="G40" i="3" s="1"/>
  <c r="M35" i="3"/>
  <c r="K35" i="3"/>
  <c r="J35" i="3"/>
  <c r="I35" i="3"/>
  <c r="H35" i="3"/>
  <c r="AF39" i="4"/>
  <c r="AD39" i="4"/>
  <c r="AC39" i="4"/>
  <c r="AB39" i="4"/>
  <c r="AA39" i="4"/>
  <c r="Z39" i="4"/>
  <c r="AF38" i="4"/>
  <c r="AD38" i="4"/>
  <c r="AC38" i="4"/>
  <c r="AB38" i="4"/>
  <c r="AA38" i="4"/>
  <c r="Z38" i="4"/>
  <c r="AF37" i="4"/>
  <c r="AD37" i="4"/>
  <c r="AC37" i="4"/>
  <c r="AB37" i="4"/>
  <c r="AA37" i="4"/>
  <c r="Z37" i="4"/>
  <c r="AF36" i="4"/>
  <c r="AF40" i="4" s="1"/>
  <c r="AD36" i="4"/>
  <c r="AD40" i="4" s="1"/>
  <c r="AC36" i="4"/>
  <c r="AC40" i="4" s="1"/>
  <c r="AB36" i="4"/>
  <c r="AB40" i="4" s="1"/>
  <c r="AA36" i="4"/>
  <c r="AA40" i="4" s="1"/>
  <c r="Z36" i="4"/>
  <c r="Z40" i="4" s="1"/>
  <c r="AF35" i="4"/>
  <c r="AD35" i="4"/>
  <c r="AC35" i="4"/>
  <c r="AB35" i="4"/>
  <c r="AA35" i="4"/>
  <c r="Z35" i="4"/>
  <c r="H35" i="4"/>
  <c r="I35" i="4"/>
  <c r="J35" i="4"/>
  <c r="K35" i="4"/>
  <c r="M35" i="4"/>
  <c r="H36" i="4"/>
  <c r="I36" i="4"/>
  <c r="J36" i="4"/>
  <c r="K36" i="4"/>
  <c r="M36" i="4"/>
  <c r="H37" i="4"/>
  <c r="I37" i="4"/>
  <c r="J37" i="4"/>
  <c r="K37" i="4"/>
  <c r="M37" i="4"/>
  <c r="H38" i="4"/>
  <c r="I38" i="4"/>
  <c r="J38" i="4"/>
  <c r="K38" i="4"/>
  <c r="M38" i="4"/>
  <c r="H39" i="4"/>
  <c r="I39" i="4"/>
  <c r="J39" i="4"/>
  <c r="K39" i="4"/>
  <c r="M39" i="4"/>
  <c r="H40" i="4"/>
  <c r="I40" i="4"/>
  <c r="J40" i="4"/>
  <c r="K40" i="4"/>
  <c r="M40" i="4"/>
  <c r="G39" i="4"/>
  <c r="G38" i="4"/>
  <c r="G37" i="4"/>
  <c r="G36" i="4"/>
  <c r="G40" i="4" s="1"/>
  <c r="G35" i="4"/>
  <c r="Q18" i="5"/>
  <c r="R18" i="5"/>
  <c r="S18" i="5"/>
  <c r="T18" i="5"/>
  <c r="V18" i="5"/>
  <c r="Q19" i="5"/>
  <c r="R19" i="5"/>
  <c r="S19" i="5"/>
  <c r="T19" i="5"/>
  <c r="V19" i="5"/>
  <c r="Q20" i="5"/>
  <c r="R20" i="5"/>
  <c r="S20" i="5"/>
  <c r="T20" i="5"/>
  <c r="V20" i="5"/>
  <c r="Q21" i="5"/>
  <c r="R21" i="5"/>
  <c r="S21" i="5"/>
  <c r="T21" i="5"/>
  <c r="V21" i="5"/>
  <c r="Q22" i="5"/>
  <c r="R22" i="5"/>
  <c r="S22" i="5"/>
  <c r="T22" i="5"/>
  <c r="V22" i="5"/>
  <c r="Q23" i="5"/>
  <c r="R23" i="5"/>
  <c r="S23" i="5"/>
  <c r="T23" i="5"/>
  <c r="V23" i="5"/>
  <c r="P22" i="5"/>
  <c r="P21" i="5"/>
  <c r="P20" i="5"/>
  <c r="P23" i="5"/>
  <c r="P18" i="5"/>
  <c r="F38" i="1" l="1"/>
  <c r="E38" i="1"/>
  <c r="D38" i="1"/>
  <c r="F37" i="1"/>
  <c r="E37" i="1"/>
  <c r="D37" i="1"/>
  <c r="AG6" i="4"/>
  <c r="AG7" i="4"/>
  <c r="AG8" i="4"/>
  <c r="AG9" i="4"/>
  <c r="AG10" i="4"/>
  <c r="AG11" i="4"/>
  <c r="AG12" i="4"/>
  <c r="AG13" i="4"/>
  <c r="AG14" i="4"/>
  <c r="AG15" i="4"/>
  <c r="AG16" i="4"/>
  <c r="AG17" i="4"/>
  <c r="AG18" i="4"/>
  <c r="AG19" i="4"/>
  <c r="AG20" i="4"/>
  <c r="AG21" i="4"/>
  <c r="AG22" i="4"/>
  <c r="AG23" i="4"/>
  <c r="AG24" i="4"/>
  <c r="AG25" i="4"/>
  <c r="AG26" i="4"/>
  <c r="AG27" i="4"/>
  <c r="AG28" i="4"/>
  <c r="AG29" i="4"/>
  <c r="AG30" i="4"/>
  <c r="AG31" i="4"/>
  <c r="AG33" i="4"/>
  <c r="AG5" i="4"/>
  <c r="AG39" i="4" l="1"/>
  <c r="AG37" i="4"/>
  <c r="AG35" i="4"/>
  <c r="AG38" i="4"/>
  <c r="AG36" i="4"/>
  <c r="AG40" i="4" s="1"/>
  <c r="R42" i="1"/>
  <c r="Q42" i="1"/>
  <c r="P42" i="1"/>
  <c r="O42" i="1"/>
  <c r="N42" i="1"/>
  <c r="M42" i="1"/>
  <c r="L42" i="1"/>
  <c r="K42" i="1"/>
  <c r="J42" i="1"/>
  <c r="F42" i="1"/>
  <c r="E42" i="1"/>
  <c r="D42" i="1"/>
  <c r="R41" i="1"/>
  <c r="Q41" i="1"/>
  <c r="P41" i="1"/>
  <c r="O41" i="1"/>
  <c r="N41" i="1"/>
  <c r="M41" i="1"/>
  <c r="L41" i="1"/>
  <c r="K41" i="1"/>
  <c r="J41" i="1"/>
  <c r="F41" i="1"/>
  <c r="E41" i="1"/>
  <c r="D41" i="1"/>
  <c r="R40" i="1"/>
  <c r="Q40" i="1"/>
  <c r="P40" i="1"/>
  <c r="O40" i="1"/>
  <c r="N40" i="1"/>
  <c r="M40" i="1"/>
  <c r="L40" i="1"/>
  <c r="K40" i="1"/>
  <c r="J40" i="1"/>
  <c r="F40" i="1"/>
  <c r="E40" i="1"/>
  <c r="D40" i="1"/>
  <c r="R39" i="1"/>
  <c r="Q39" i="1"/>
  <c r="P39" i="1"/>
  <c r="O39" i="1"/>
  <c r="N39" i="1"/>
  <c r="M39" i="1"/>
  <c r="L39" i="1"/>
  <c r="K39" i="1"/>
  <c r="J39" i="1"/>
  <c r="F39" i="1"/>
  <c r="E39" i="1"/>
  <c r="D39" i="1"/>
  <c r="R38" i="1"/>
  <c r="Q38" i="1"/>
  <c r="P38" i="1"/>
  <c r="O38" i="1"/>
  <c r="N38" i="1"/>
  <c r="M38" i="1"/>
  <c r="L38" i="1"/>
  <c r="K38" i="1"/>
  <c r="J38" i="1"/>
  <c r="R37" i="1"/>
  <c r="Q37" i="1"/>
  <c r="P37" i="1"/>
  <c r="O37" i="1"/>
  <c r="N37" i="1"/>
  <c r="M37" i="1"/>
  <c r="L37" i="1"/>
  <c r="K37" i="1"/>
  <c r="J37" i="1"/>
  <c r="R36" i="1"/>
  <c r="Q36" i="1"/>
  <c r="P36" i="1"/>
  <c r="O36" i="1"/>
  <c r="N36" i="1"/>
  <c r="M36" i="1"/>
  <c r="L36" i="1"/>
  <c r="K36" i="1"/>
  <c r="J36" i="1"/>
  <c r="F36" i="1"/>
  <c r="E36" i="1"/>
  <c r="D36" i="1"/>
  <c r="R35" i="1"/>
  <c r="Q35" i="1"/>
  <c r="P35" i="1"/>
  <c r="O35" i="1"/>
  <c r="N35" i="1"/>
  <c r="M35" i="1"/>
  <c r="L35" i="1"/>
  <c r="K35" i="1"/>
  <c r="J35" i="1"/>
  <c r="F35" i="1"/>
  <c r="E35" i="1"/>
  <c r="D35" i="1"/>
  <c r="R34" i="1"/>
  <c r="Q34" i="1"/>
  <c r="P34" i="1"/>
  <c r="O34" i="1"/>
  <c r="N34" i="1"/>
  <c r="M34" i="1"/>
  <c r="L34" i="1"/>
  <c r="K34" i="1"/>
  <c r="J34" i="1"/>
  <c r="F34" i="1"/>
  <c r="E34" i="1"/>
  <c r="D34" i="1"/>
  <c r="R33" i="1"/>
  <c r="Q33" i="1"/>
  <c r="P33" i="1"/>
  <c r="O33" i="1"/>
  <c r="N33" i="1"/>
  <c r="M33" i="1"/>
  <c r="L33" i="1"/>
  <c r="K33" i="1"/>
  <c r="J33" i="1"/>
  <c r="F33" i="1"/>
  <c r="E33" i="1"/>
  <c r="D33" i="1"/>
  <c r="U21" i="1"/>
  <c r="U42" i="1" s="1"/>
  <c r="T21" i="1"/>
  <c r="T42" i="1" s="1"/>
  <c r="S21" i="1"/>
  <c r="S42" i="1" s="1"/>
  <c r="R21" i="1"/>
  <c r="Q21" i="1"/>
  <c r="P21" i="1"/>
  <c r="O21" i="1"/>
  <c r="N21" i="1"/>
  <c r="M21" i="1"/>
  <c r="L21" i="1"/>
  <c r="K21" i="1"/>
  <c r="J21" i="1"/>
  <c r="I21" i="1"/>
  <c r="I42" i="1" s="1"/>
  <c r="H21" i="1"/>
  <c r="H42" i="1" s="1"/>
  <c r="G21" i="1"/>
  <c r="G42" i="1" s="1"/>
  <c r="F21" i="1"/>
  <c r="E21" i="1"/>
  <c r="D21" i="1"/>
  <c r="U20" i="1"/>
  <c r="U41" i="1" s="1"/>
  <c r="T20" i="1"/>
  <c r="T41" i="1" s="1"/>
  <c r="S20" i="1"/>
  <c r="S41" i="1" s="1"/>
  <c r="R20" i="1"/>
  <c r="Q20" i="1"/>
  <c r="P20" i="1"/>
  <c r="O20" i="1"/>
  <c r="N20" i="1"/>
  <c r="M20" i="1"/>
  <c r="L20" i="1"/>
  <c r="K20" i="1"/>
  <c r="J20" i="1"/>
  <c r="I20" i="1"/>
  <c r="I41" i="1" s="1"/>
  <c r="H20" i="1"/>
  <c r="H41" i="1" s="1"/>
  <c r="G20" i="1"/>
  <c r="G41" i="1" s="1"/>
  <c r="F20" i="1"/>
  <c r="E20" i="1"/>
  <c r="D20" i="1"/>
  <c r="U19" i="1"/>
  <c r="U40" i="1" s="1"/>
  <c r="T19" i="1"/>
  <c r="T40" i="1" s="1"/>
  <c r="S19" i="1"/>
  <c r="S40" i="1" s="1"/>
  <c r="R19" i="1"/>
  <c r="Q19" i="1"/>
  <c r="P19" i="1"/>
  <c r="O19" i="1"/>
  <c r="N19" i="1"/>
  <c r="M19" i="1"/>
  <c r="L19" i="1"/>
  <c r="K19" i="1"/>
  <c r="J19" i="1"/>
  <c r="I19" i="1"/>
  <c r="I40" i="1" s="1"/>
  <c r="H19" i="1"/>
  <c r="H40" i="1" s="1"/>
  <c r="G19" i="1"/>
  <c r="G40" i="1" s="1"/>
  <c r="F19" i="1"/>
  <c r="E19" i="1"/>
  <c r="D19" i="1"/>
  <c r="U18" i="1"/>
  <c r="U39" i="1" s="1"/>
  <c r="T18" i="1"/>
  <c r="T39" i="1" s="1"/>
  <c r="S18" i="1"/>
  <c r="S39" i="1" s="1"/>
  <c r="R18" i="1"/>
  <c r="Q18" i="1"/>
  <c r="P18" i="1"/>
  <c r="O18" i="1"/>
  <c r="N18" i="1"/>
  <c r="M18" i="1"/>
  <c r="L18" i="1"/>
  <c r="K18" i="1"/>
  <c r="J18" i="1"/>
  <c r="I18" i="1"/>
  <c r="I39" i="1" s="1"/>
  <c r="H18" i="1"/>
  <c r="H39" i="1" s="1"/>
  <c r="G18" i="1"/>
  <c r="G39" i="1" s="1"/>
  <c r="F18" i="1"/>
  <c r="E18" i="1"/>
  <c r="D18" i="1"/>
  <c r="U17" i="1"/>
  <c r="U38" i="1" s="1"/>
  <c r="T17" i="1"/>
  <c r="T38" i="1" s="1"/>
  <c r="S17" i="1"/>
  <c r="S38" i="1" s="1"/>
  <c r="R17" i="1"/>
  <c r="Q17" i="1"/>
  <c r="P17" i="1"/>
  <c r="O17" i="1"/>
  <c r="N17" i="1"/>
  <c r="M17" i="1"/>
  <c r="L17" i="1"/>
  <c r="K17" i="1"/>
  <c r="J17" i="1"/>
  <c r="I17" i="1"/>
  <c r="I38" i="1" s="1"/>
  <c r="H17" i="1"/>
  <c r="H38" i="1" s="1"/>
  <c r="G17" i="1"/>
  <c r="G38" i="1" s="1"/>
  <c r="F17" i="1"/>
  <c r="E17" i="1"/>
  <c r="D17" i="1"/>
  <c r="U16" i="1"/>
  <c r="U37" i="1" s="1"/>
  <c r="T16" i="1"/>
  <c r="T37" i="1" s="1"/>
  <c r="S16" i="1"/>
  <c r="S37" i="1" s="1"/>
  <c r="R16" i="1"/>
  <c r="Q16" i="1"/>
  <c r="P16" i="1"/>
  <c r="O16" i="1"/>
  <c r="N16" i="1"/>
  <c r="M16" i="1"/>
  <c r="L16" i="1"/>
  <c r="K16" i="1"/>
  <c r="J16" i="1"/>
  <c r="I16" i="1"/>
  <c r="I37" i="1" s="1"/>
  <c r="H16" i="1"/>
  <c r="H37" i="1" s="1"/>
  <c r="G16" i="1"/>
  <c r="G37" i="1" s="1"/>
  <c r="F16" i="1"/>
  <c r="E16" i="1"/>
  <c r="D16" i="1"/>
  <c r="U15" i="1"/>
  <c r="U36" i="1" s="1"/>
  <c r="T15" i="1"/>
  <c r="T36" i="1" s="1"/>
  <c r="S15" i="1"/>
  <c r="S36" i="1" s="1"/>
  <c r="R15" i="1"/>
  <c r="Q15" i="1"/>
  <c r="P15" i="1"/>
  <c r="O15" i="1"/>
  <c r="N15" i="1"/>
  <c r="M15" i="1"/>
  <c r="L15" i="1"/>
  <c r="K15" i="1"/>
  <c r="J15" i="1"/>
  <c r="I15" i="1"/>
  <c r="I36" i="1" s="1"/>
  <c r="H15" i="1"/>
  <c r="H36" i="1" s="1"/>
  <c r="G15" i="1"/>
  <c r="G36" i="1" s="1"/>
  <c r="F15" i="1"/>
  <c r="E15" i="1"/>
  <c r="D15" i="1"/>
  <c r="U14" i="1"/>
  <c r="U35" i="1" s="1"/>
  <c r="T14" i="1"/>
  <c r="T35" i="1" s="1"/>
  <c r="S14" i="1"/>
  <c r="S35" i="1" s="1"/>
  <c r="R14" i="1"/>
  <c r="Q14" i="1"/>
  <c r="P14" i="1"/>
  <c r="O14" i="1"/>
  <c r="N14" i="1"/>
  <c r="M14" i="1"/>
  <c r="L14" i="1"/>
  <c r="K14" i="1"/>
  <c r="J14" i="1"/>
  <c r="I14" i="1"/>
  <c r="I35" i="1" s="1"/>
  <c r="H14" i="1"/>
  <c r="H35" i="1" s="1"/>
  <c r="G14" i="1"/>
  <c r="G35" i="1" s="1"/>
  <c r="F14" i="1"/>
  <c r="E14" i="1"/>
  <c r="D14" i="1"/>
  <c r="D47" i="1" l="1"/>
  <c r="D45" i="1"/>
  <c r="D46" i="1"/>
  <c r="D44" i="1"/>
  <c r="D48" i="1" s="1"/>
  <c r="F46" i="1"/>
  <c r="F44" i="1"/>
  <c r="F48" i="1" s="1"/>
  <c r="F47" i="1"/>
  <c r="F45" i="1"/>
  <c r="M47" i="1"/>
  <c r="M46" i="1"/>
  <c r="M45" i="1"/>
  <c r="M44" i="1"/>
  <c r="M48" i="1" s="1"/>
  <c r="O47" i="1"/>
  <c r="O46" i="1"/>
  <c r="O45" i="1"/>
  <c r="O44" i="1"/>
  <c r="O48" i="1" s="1"/>
  <c r="Q47" i="1"/>
  <c r="Q46" i="1"/>
  <c r="Q45" i="1"/>
  <c r="Q44" i="1"/>
  <c r="Q48" i="1" s="1"/>
  <c r="E47" i="1"/>
  <c r="E46" i="1"/>
  <c r="E45" i="1"/>
  <c r="E44" i="1"/>
  <c r="E48" i="1" s="1"/>
  <c r="J46" i="1"/>
  <c r="J44" i="1"/>
  <c r="J48" i="1" s="1"/>
  <c r="J45" i="1"/>
  <c r="J47" i="1"/>
  <c r="L47" i="1"/>
  <c r="L45" i="1"/>
  <c r="L46" i="1"/>
  <c r="L44" i="1"/>
  <c r="L48" i="1" s="1"/>
  <c r="N46" i="1"/>
  <c r="N44" i="1"/>
  <c r="N48" i="1" s="1"/>
  <c r="N47" i="1"/>
  <c r="N45" i="1"/>
  <c r="P47" i="1"/>
  <c r="P45" i="1"/>
  <c r="P44" i="1"/>
  <c r="P48" i="1" s="1"/>
  <c r="P46" i="1"/>
  <c r="R46" i="1"/>
  <c r="R44" i="1"/>
  <c r="R48" i="1" s="1"/>
  <c r="R45" i="1"/>
  <c r="R47" i="1"/>
  <c r="K47" i="1"/>
  <c r="K46" i="1"/>
  <c r="K45" i="1"/>
  <c r="K44" i="1"/>
  <c r="K48" i="1" s="1"/>
  <c r="BD15" i="6"/>
  <c r="AZ15" i="6"/>
  <c r="BC15" i="6" s="1"/>
  <c r="AY15" i="6"/>
  <c r="BB15" i="6" s="1"/>
  <c r="AW15" i="6"/>
  <c r="BD14" i="6"/>
  <c r="AZ14" i="6"/>
  <c r="BC14" i="6" s="1"/>
  <c r="AY14" i="6"/>
  <c r="BB14" i="6" s="1"/>
  <c r="AW14" i="6"/>
  <c r="BD13" i="6"/>
  <c r="BC13" i="6"/>
  <c r="AZ13" i="6"/>
  <c r="AY13" i="6"/>
  <c r="BB13" i="6" s="1"/>
  <c r="AW13" i="6"/>
  <c r="BD12" i="6"/>
  <c r="AZ12" i="6"/>
  <c r="BC12" i="6" s="1"/>
  <c r="AY12" i="6"/>
  <c r="AW12" i="6"/>
  <c r="BD11" i="6"/>
  <c r="AZ11" i="6"/>
  <c r="BC11" i="6" s="1"/>
  <c r="AY11" i="6"/>
  <c r="BB11" i="6" s="1"/>
  <c r="AW11" i="6"/>
  <c r="BD10" i="6"/>
  <c r="AZ10" i="6"/>
  <c r="AY10" i="6"/>
  <c r="BB10" i="6" s="1"/>
  <c r="AW10" i="6"/>
  <c r="BD9" i="6"/>
  <c r="AZ9" i="6"/>
  <c r="BC9" i="6" s="1"/>
  <c r="AY9" i="6"/>
  <c r="AW9" i="6"/>
  <c r="BD8" i="6"/>
  <c r="AZ8" i="6"/>
  <c r="BC8" i="6" s="1"/>
  <c r="AY8" i="6"/>
  <c r="BB8" i="6" s="1"/>
  <c r="AW8" i="6"/>
  <c r="BD7" i="6"/>
  <c r="AZ7" i="6"/>
  <c r="BC7" i="6" s="1"/>
  <c r="AY7" i="6"/>
  <c r="BB7" i="6" s="1"/>
  <c r="AW7" i="6"/>
  <c r="BD6" i="6"/>
  <c r="AZ6" i="6"/>
  <c r="BC6" i="6" s="1"/>
  <c r="AY6" i="6"/>
  <c r="BB6" i="6" s="1"/>
  <c r="AW6" i="6"/>
  <c r="BD5" i="6"/>
  <c r="AZ5" i="6"/>
  <c r="AY5" i="6"/>
  <c r="AW5" i="6"/>
  <c r="BD16" i="5"/>
  <c r="AZ16" i="5"/>
  <c r="BC16" i="5" s="1"/>
  <c r="AY16" i="5"/>
  <c r="BB16" i="5" s="1"/>
  <c r="AW16" i="5"/>
  <c r="BD15" i="5"/>
  <c r="AZ15" i="5"/>
  <c r="BC15" i="5" s="1"/>
  <c r="AY15" i="5"/>
  <c r="BB15" i="5" s="1"/>
  <c r="AW15" i="5"/>
  <c r="BD14" i="5"/>
  <c r="AZ14" i="5"/>
  <c r="BC14" i="5" s="1"/>
  <c r="AY14" i="5"/>
  <c r="AW14" i="5"/>
  <c r="BD13" i="5"/>
  <c r="AZ13" i="5"/>
  <c r="BC13" i="5" s="1"/>
  <c r="AY13" i="5"/>
  <c r="BB13" i="5" s="1"/>
  <c r="AW13" i="5"/>
  <c r="BD12" i="5"/>
  <c r="AZ12" i="5"/>
  <c r="BC12" i="5" s="1"/>
  <c r="AY12" i="5"/>
  <c r="BB12" i="5" s="1"/>
  <c r="AW12" i="5"/>
  <c r="BD11" i="5"/>
  <c r="AZ11" i="5"/>
  <c r="BC11" i="5" s="1"/>
  <c r="AY11" i="5"/>
  <c r="BB11" i="5" s="1"/>
  <c r="AW11" i="5"/>
  <c r="BD10" i="5"/>
  <c r="AZ10" i="5"/>
  <c r="BC10" i="5" s="1"/>
  <c r="AY10" i="5"/>
  <c r="BB10" i="5" s="1"/>
  <c r="AW10" i="5"/>
  <c r="BD9" i="5"/>
  <c r="AZ9" i="5"/>
  <c r="BC9" i="5" s="1"/>
  <c r="AY9" i="5"/>
  <c r="BB9" i="5" s="1"/>
  <c r="AW9" i="5"/>
  <c r="BD8" i="5"/>
  <c r="BC8" i="5"/>
  <c r="AZ8" i="5"/>
  <c r="AY8" i="5"/>
  <c r="BB8" i="5" s="1"/>
  <c r="AW8" i="5"/>
  <c r="BD7" i="5"/>
  <c r="AZ7" i="5"/>
  <c r="BC7" i="5" s="1"/>
  <c r="AY7" i="5"/>
  <c r="BB7" i="5" s="1"/>
  <c r="AW7" i="5"/>
  <c r="BD6" i="5"/>
  <c r="AZ6" i="5"/>
  <c r="BC6" i="5" s="1"/>
  <c r="AY6" i="5"/>
  <c r="BB6" i="5" s="1"/>
  <c r="AW6" i="5"/>
  <c r="BD5" i="5"/>
  <c r="AZ5" i="5"/>
  <c r="AY5" i="5"/>
  <c r="AW5" i="5"/>
  <c r="AL33" i="4"/>
  <c r="AH33" i="4"/>
  <c r="AK33" i="4" s="1"/>
  <c r="AJ33" i="4"/>
  <c r="AE33" i="4"/>
  <c r="AL31" i="4"/>
  <c r="AH31" i="4"/>
  <c r="AK31" i="4" s="1"/>
  <c r="AJ31" i="4"/>
  <c r="AE31" i="4"/>
  <c r="AL30" i="4"/>
  <c r="AH30" i="4"/>
  <c r="AK30" i="4" s="1"/>
  <c r="AJ30" i="4"/>
  <c r="AE30" i="4"/>
  <c r="AL29" i="4"/>
  <c r="AH29" i="4"/>
  <c r="AK29" i="4" s="1"/>
  <c r="AJ29" i="4"/>
  <c r="AE29" i="4"/>
  <c r="AL28" i="4"/>
  <c r="AH28" i="4"/>
  <c r="AK28" i="4" s="1"/>
  <c r="AJ28" i="4"/>
  <c r="AE28" i="4"/>
  <c r="AL27" i="4"/>
  <c r="AH27" i="4"/>
  <c r="AK27" i="4" s="1"/>
  <c r="AJ27" i="4"/>
  <c r="AE27" i="4"/>
  <c r="AL26" i="4"/>
  <c r="AH26" i="4"/>
  <c r="AK26" i="4" s="1"/>
  <c r="AJ26" i="4"/>
  <c r="AE26" i="4"/>
  <c r="AL25" i="4"/>
  <c r="AH25" i="4"/>
  <c r="AK25" i="4" s="1"/>
  <c r="AJ25" i="4"/>
  <c r="AE25" i="4"/>
  <c r="AL24" i="4"/>
  <c r="AH24" i="4"/>
  <c r="AK24" i="4" s="1"/>
  <c r="AJ24" i="4"/>
  <c r="AE24" i="4"/>
  <c r="AL23" i="4"/>
  <c r="AH23" i="4"/>
  <c r="AK23" i="4" s="1"/>
  <c r="AJ23" i="4"/>
  <c r="AE23" i="4"/>
  <c r="AL22" i="4"/>
  <c r="AH22" i="4"/>
  <c r="AK22" i="4" s="1"/>
  <c r="AE22" i="4"/>
  <c r="AL21" i="4"/>
  <c r="AH21" i="4"/>
  <c r="AK21" i="4" s="1"/>
  <c r="AJ21" i="4"/>
  <c r="AE21" i="4"/>
  <c r="AL20" i="4"/>
  <c r="AH20" i="4"/>
  <c r="AK20" i="4" s="1"/>
  <c r="AJ20" i="4"/>
  <c r="AE20" i="4"/>
  <c r="AL19" i="4"/>
  <c r="AH19" i="4"/>
  <c r="AK19" i="4" s="1"/>
  <c r="AJ19" i="4"/>
  <c r="AE19" i="4"/>
  <c r="AL18" i="4"/>
  <c r="AH18" i="4"/>
  <c r="AK18" i="4" s="1"/>
  <c r="AE18" i="4"/>
  <c r="AL17" i="4"/>
  <c r="AH17" i="4"/>
  <c r="AK17" i="4" s="1"/>
  <c r="AJ17" i="4"/>
  <c r="AE17" i="4"/>
  <c r="AL16" i="4"/>
  <c r="AH16" i="4"/>
  <c r="AK16" i="4" s="1"/>
  <c r="AJ16" i="4"/>
  <c r="AE16" i="4"/>
  <c r="AL15" i="4"/>
  <c r="AH15" i="4"/>
  <c r="AK15" i="4" s="1"/>
  <c r="AE15" i="4"/>
  <c r="AL14" i="4"/>
  <c r="AH14" i="4"/>
  <c r="AK14" i="4" s="1"/>
  <c r="AJ14" i="4"/>
  <c r="AE14" i="4"/>
  <c r="AL13" i="4"/>
  <c r="AH13" i="4"/>
  <c r="AK13" i="4" s="1"/>
  <c r="AJ13" i="4"/>
  <c r="AE13" i="4"/>
  <c r="AL12" i="4"/>
  <c r="AH12" i="4"/>
  <c r="AK12" i="4" s="1"/>
  <c r="AJ12" i="4"/>
  <c r="AE12" i="4"/>
  <c r="AL11" i="4"/>
  <c r="AH11" i="4"/>
  <c r="AK11" i="4" s="1"/>
  <c r="AJ11" i="4"/>
  <c r="AE11" i="4"/>
  <c r="AL10" i="4"/>
  <c r="AH10" i="4"/>
  <c r="AK10" i="4" s="1"/>
  <c r="AE10" i="4"/>
  <c r="AL9" i="4"/>
  <c r="AH9" i="4"/>
  <c r="AK9" i="4" s="1"/>
  <c r="AJ9" i="4"/>
  <c r="AE9" i="4"/>
  <c r="AL8" i="4"/>
  <c r="AH8" i="4"/>
  <c r="AK8" i="4" s="1"/>
  <c r="AJ8" i="4"/>
  <c r="AE8" i="4"/>
  <c r="AL7" i="4"/>
  <c r="AH7" i="4"/>
  <c r="AK7" i="4" s="1"/>
  <c r="AE7" i="4"/>
  <c r="AL6" i="4"/>
  <c r="AH6" i="4"/>
  <c r="AK6" i="4" s="1"/>
  <c r="AJ6" i="4"/>
  <c r="AE6" i="4"/>
  <c r="AL5" i="4"/>
  <c r="AH5" i="4"/>
  <c r="AJ5" i="4"/>
  <c r="AE5" i="4"/>
  <c r="AL33" i="3"/>
  <c r="AH33" i="3"/>
  <c r="AK33" i="3" s="1"/>
  <c r="AG33" i="3"/>
  <c r="AJ33" i="3" s="1"/>
  <c r="AE33" i="3"/>
  <c r="AL31" i="3"/>
  <c r="AH31" i="3"/>
  <c r="AK31" i="3" s="1"/>
  <c r="AG31" i="3"/>
  <c r="AJ31" i="3" s="1"/>
  <c r="AE31" i="3"/>
  <c r="AL30" i="3"/>
  <c r="AH30" i="3"/>
  <c r="AK30" i="3" s="1"/>
  <c r="AG30" i="3"/>
  <c r="AE30" i="3"/>
  <c r="AL29" i="3"/>
  <c r="AH29" i="3"/>
  <c r="AG29" i="3"/>
  <c r="AJ29" i="3" s="1"/>
  <c r="AE29" i="3"/>
  <c r="AL28" i="3"/>
  <c r="AH28" i="3"/>
  <c r="AK28" i="3" s="1"/>
  <c r="AG28" i="3"/>
  <c r="AJ28" i="3" s="1"/>
  <c r="AE28" i="3"/>
  <c r="AL27" i="3"/>
  <c r="AH27" i="3"/>
  <c r="AK27" i="3" s="1"/>
  <c r="AG27" i="3"/>
  <c r="AJ27" i="3" s="1"/>
  <c r="AE27" i="3"/>
  <c r="AL26" i="3"/>
  <c r="AH26" i="3"/>
  <c r="AG26" i="3"/>
  <c r="AJ26" i="3" s="1"/>
  <c r="AE26" i="3"/>
  <c r="AL25" i="3"/>
  <c r="AH25" i="3"/>
  <c r="AK25" i="3" s="1"/>
  <c r="AG25" i="3"/>
  <c r="AJ25" i="3" s="1"/>
  <c r="AE25" i="3"/>
  <c r="AL24" i="3"/>
  <c r="AH24" i="3"/>
  <c r="AK24" i="3" s="1"/>
  <c r="AG24" i="3"/>
  <c r="AJ24" i="3" s="1"/>
  <c r="AE24" i="3"/>
  <c r="AL23" i="3"/>
  <c r="AH23" i="3"/>
  <c r="AK23" i="3" s="1"/>
  <c r="AG23" i="3"/>
  <c r="AJ23" i="3" s="1"/>
  <c r="AE23" i="3"/>
  <c r="AL22" i="3"/>
  <c r="AH22" i="3"/>
  <c r="AK22" i="3" s="1"/>
  <c r="AG22" i="3"/>
  <c r="AE22" i="3"/>
  <c r="AL21" i="3"/>
  <c r="AH21" i="3"/>
  <c r="AK21" i="3" s="1"/>
  <c r="AG21" i="3"/>
  <c r="AJ21" i="3" s="1"/>
  <c r="AE21" i="3"/>
  <c r="AL20" i="3"/>
  <c r="AH20" i="3"/>
  <c r="AK20" i="3" s="1"/>
  <c r="AG20" i="3"/>
  <c r="AJ20" i="3" s="1"/>
  <c r="AE20" i="3"/>
  <c r="AL19" i="3"/>
  <c r="AH19" i="3"/>
  <c r="AK19" i="3" s="1"/>
  <c r="AG19" i="3"/>
  <c r="AJ19" i="3" s="1"/>
  <c r="AE19" i="3"/>
  <c r="AL18" i="3"/>
  <c r="AH18" i="3"/>
  <c r="AK18" i="3" s="1"/>
  <c r="AG18" i="3"/>
  <c r="AJ18" i="3" s="1"/>
  <c r="AE18" i="3"/>
  <c r="AL17" i="3"/>
  <c r="AH17" i="3"/>
  <c r="AK17" i="3" s="1"/>
  <c r="AG17" i="3"/>
  <c r="AJ17" i="3" s="1"/>
  <c r="AE17" i="3"/>
  <c r="AL16" i="3"/>
  <c r="AH16" i="3"/>
  <c r="AK16" i="3" s="1"/>
  <c r="AG16" i="3"/>
  <c r="AJ16" i="3" s="1"/>
  <c r="AE16" i="3"/>
  <c r="AL15" i="3"/>
  <c r="AH15" i="3"/>
  <c r="AK15" i="3" s="1"/>
  <c r="AG15" i="3"/>
  <c r="AJ15" i="3" s="1"/>
  <c r="AE15" i="3"/>
  <c r="AL14" i="3"/>
  <c r="AH14" i="3"/>
  <c r="AK14" i="3" s="1"/>
  <c r="AG14" i="3"/>
  <c r="AE14" i="3"/>
  <c r="AL13" i="3"/>
  <c r="AH13" i="3"/>
  <c r="AK13" i="3" s="1"/>
  <c r="AG13" i="3"/>
  <c r="AJ13" i="3" s="1"/>
  <c r="AE13" i="3"/>
  <c r="AL12" i="3"/>
  <c r="AH12" i="3"/>
  <c r="AK12" i="3" s="1"/>
  <c r="AG12" i="3"/>
  <c r="AJ12" i="3" s="1"/>
  <c r="AE12" i="3"/>
  <c r="AL11" i="3"/>
  <c r="AH11" i="3"/>
  <c r="AK11" i="3" s="1"/>
  <c r="AG11" i="3"/>
  <c r="AJ11" i="3" s="1"/>
  <c r="AE11" i="3"/>
  <c r="AL10" i="3"/>
  <c r="AH10" i="3"/>
  <c r="AG10" i="3"/>
  <c r="AJ10" i="3" s="1"/>
  <c r="AE10" i="3"/>
  <c r="AL9" i="3"/>
  <c r="AH9" i="3"/>
  <c r="AK9" i="3" s="1"/>
  <c r="AG9" i="3"/>
  <c r="AJ9" i="3" s="1"/>
  <c r="AE9" i="3"/>
  <c r="AL8" i="3"/>
  <c r="AH8" i="3"/>
  <c r="AK8" i="3" s="1"/>
  <c r="AG8" i="3"/>
  <c r="AJ8" i="3" s="1"/>
  <c r="AE8" i="3"/>
  <c r="AL7" i="3"/>
  <c r="AH7" i="3"/>
  <c r="AK7" i="3" s="1"/>
  <c r="AG7" i="3"/>
  <c r="AJ7" i="3" s="1"/>
  <c r="AE7" i="3"/>
  <c r="AL6" i="3"/>
  <c r="AH6" i="3"/>
  <c r="AK6" i="3" s="1"/>
  <c r="AG6" i="3"/>
  <c r="AE6" i="3"/>
  <c r="AL5" i="3"/>
  <c r="AH5" i="3"/>
  <c r="AG5" i="3"/>
  <c r="AE5" i="3"/>
  <c r="AM33" i="2"/>
  <c r="AI33" i="2"/>
  <c r="AL33" i="2" s="1"/>
  <c r="AH33" i="2"/>
  <c r="AK33" i="2" s="1"/>
  <c r="AG33" i="2"/>
  <c r="AF33" i="2"/>
  <c r="AB33" i="2"/>
  <c r="AM31" i="2"/>
  <c r="AI31" i="2"/>
  <c r="AL31" i="2" s="1"/>
  <c r="AH31" i="2"/>
  <c r="AK31" i="2" s="1"/>
  <c r="AG31" i="2"/>
  <c r="AF31" i="2"/>
  <c r="AM30" i="2"/>
  <c r="AI30" i="2"/>
  <c r="AL30" i="2" s="1"/>
  <c r="AH30" i="2"/>
  <c r="AK30" i="2" s="1"/>
  <c r="AG30" i="2"/>
  <c r="AF30" i="2"/>
  <c r="AB30" i="2"/>
  <c r="AM29" i="2"/>
  <c r="AI29" i="2"/>
  <c r="AL29" i="2" s="1"/>
  <c r="AH29" i="2"/>
  <c r="AK29" i="2" s="1"/>
  <c r="AG29" i="2"/>
  <c r="AF29" i="2"/>
  <c r="AM28" i="2"/>
  <c r="AI28" i="2"/>
  <c r="AL28" i="2" s="1"/>
  <c r="AH28" i="2"/>
  <c r="AK28" i="2" s="1"/>
  <c r="AG28" i="2"/>
  <c r="AF28" i="2"/>
  <c r="AM27" i="2"/>
  <c r="AI27" i="2"/>
  <c r="AL27" i="2" s="1"/>
  <c r="AH27" i="2"/>
  <c r="AK27" i="2" s="1"/>
  <c r="AG27" i="2"/>
  <c r="AF27" i="2"/>
  <c r="AB27" i="2"/>
  <c r="AM26" i="2"/>
  <c r="AI26" i="2"/>
  <c r="AL26" i="2" s="1"/>
  <c r="AH26" i="2"/>
  <c r="AK26" i="2" s="1"/>
  <c r="AG26" i="2"/>
  <c r="AF26" i="2"/>
  <c r="AB26" i="2"/>
  <c r="AM25" i="2"/>
  <c r="AI25" i="2"/>
  <c r="AL25" i="2" s="1"/>
  <c r="AH25" i="2"/>
  <c r="AK25" i="2" s="1"/>
  <c r="AG25" i="2"/>
  <c r="AF25" i="2"/>
  <c r="AM24" i="2"/>
  <c r="AI24" i="2"/>
  <c r="AL24" i="2" s="1"/>
  <c r="AH24" i="2"/>
  <c r="AK24" i="2" s="1"/>
  <c r="AG24" i="2"/>
  <c r="AF24" i="2"/>
  <c r="AB24" i="2"/>
  <c r="AM23" i="2"/>
  <c r="AI23" i="2"/>
  <c r="AL23" i="2" s="1"/>
  <c r="AH23" i="2"/>
  <c r="AG23" i="2"/>
  <c r="AF23" i="2"/>
  <c r="AB23" i="2"/>
  <c r="AM22" i="2"/>
  <c r="AI22" i="2"/>
  <c r="AL22" i="2" s="1"/>
  <c r="AH22" i="2"/>
  <c r="AK22" i="2" s="1"/>
  <c r="AG22" i="2"/>
  <c r="AF22" i="2"/>
  <c r="AB22" i="2"/>
  <c r="AM21" i="2"/>
  <c r="AI21" i="2"/>
  <c r="AL21" i="2" s="1"/>
  <c r="AH21" i="2"/>
  <c r="AK21" i="2" s="1"/>
  <c r="AG21" i="2"/>
  <c r="AF21" i="2"/>
  <c r="AB21" i="2"/>
  <c r="AM20" i="2"/>
  <c r="AI20" i="2"/>
  <c r="AL20" i="2" s="1"/>
  <c r="AH20" i="2"/>
  <c r="AG20" i="2"/>
  <c r="AF20" i="2"/>
  <c r="AB20" i="2"/>
  <c r="AM19" i="2"/>
  <c r="AI19" i="2"/>
  <c r="AL19" i="2" s="1"/>
  <c r="AH19" i="2"/>
  <c r="AK19" i="2" s="1"/>
  <c r="AG19" i="2"/>
  <c r="AF19" i="2"/>
  <c r="AB19" i="2"/>
  <c r="AM18" i="2"/>
  <c r="AL18" i="2"/>
  <c r="AI18" i="2"/>
  <c r="AH18" i="2"/>
  <c r="AK18" i="2" s="1"/>
  <c r="AG18" i="2"/>
  <c r="AF18" i="2"/>
  <c r="AB18" i="2"/>
  <c r="AM17" i="2"/>
  <c r="AI17" i="2"/>
  <c r="AL17" i="2" s="1"/>
  <c r="AH17" i="2"/>
  <c r="AK17" i="2" s="1"/>
  <c r="AG17" i="2"/>
  <c r="AF17" i="2"/>
  <c r="AB17" i="2"/>
  <c r="AM16" i="2"/>
  <c r="AI16" i="2"/>
  <c r="AL16" i="2" s="1"/>
  <c r="AH16" i="2"/>
  <c r="AK16" i="2" s="1"/>
  <c r="AG16" i="2"/>
  <c r="AF16" i="2"/>
  <c r="AB16" i="2"/>
  <c r="AM15" i="2"/>
  <c r="AI15" i="2"/>
  <c r="AL15" i="2" s="1"/>
  <c r="AH15" i="2"/>
  <c r="AF15" i="2"/>
  <c r="AM14" i="2"/>
  <c r="AI14" i="2"/>
  <c r="AL14" i="2" s="1"/>
  <c r="AH14" i="2"/>
  <c r="AK14" i="2" s="1"/>
  <c r="AF14" i="2"/>
  <c r="AM13" i="2"/>
  <c r="AI13" i="2"/>
  <c r="AL13" i="2" s="1"/>
  <c r="AH13" i="2"/>
  <c r="AK13" i="2" s="1"/>
  <c r="AF13" i="2"/>
  <c r="AM12" i="2"/>
  <c r="AI12" i="2"/>
  <c r="AL12" i="2" s="1"/>
  <c r="AH12" i="2"/>
  <c r="AK12" i="2" s="1"/>
  <c r="AF12" i="2"/>
  <c r="AM11" i="2"/>
  <c r="AI11" i="2"/>
  <c r="AL11" i="2" s="1"/>
  <c r="AH11" i="2"/>
  <c r="AK11" i="2" s="1"/>
  <c r="AF11" i="2"/>
  <c r="AM10" i="2"/>
  <c r="AI10" i="2"/>
  <c r="AL10" i="2" s="1"/>
  <c r="AH10" i="2"/>
  <c r="AF10" i="2"/>
  <c r="AM9" i="2"/>
  <c r="AI9" i="2"/>
  <c r="AH9" i="2"/>
  <c r="AK9" i="2" s="1"/>
  <c r="AF9" i="2"/>
  <c r="AM8" i="2"/>
  <c r="AI8" i="2"/>
  <c r="AH8" i="2"/>
  <c r="AK8" i="2" s="1"/>
  <c r="AF8" i="2"/>
  <c r="AM7" i="2"/>
  <c r="AI7" i="2"/>
  <c r="AH7" i="2"/>
  <c r="AK7" i="2" s="1"/>
  <c r="AF7" i="2"/>
  <c r="AM6" i="2"/>
  <c r="AI6" i="2"/>
  <c r="AL6" i="2" s="1"/>
  <c r="AH6" i="2"/>
  <c r="AK6" i="2" s="1"/>
  <c r="AF6" i="2"/>
  <c r="AM5" i="2"/>
  <c r="AI5" i="2"/>
  <c r="AH5" i="2"/>
  <c r="AF5" i="2"/>
  <c r="W6" i="6"/>
  <c r="Y6" i="6" s="1"/>
  <c r="X6" i="6"/>
  <c r="AA6" i="6" s="1"/>
  <c r="AB6" i="6"/>
  <c r="W7" i="6"/>
  <c r="X7" i="6"/>
  <c r="AA7" i="6" s="1"/>
  <c r="Z7" i="6"/>
  <c r="AB7" i="6"/>
  <c r="W8" i="6"/>
  <c r="Y8" i="6" s="1"/>
  <c r="X8" i="6"/>
  <c r="AA8" i="6" s="1"/>
  <c r="AB8" i="6"/>
  <c r="W9" i="6"/>
  <c r="X9" i="6"/>
  <c r="Y9" i="6" s="1"/>
  <c r="Z9" i="6"/>
  <c r="AB9" i="6"/>
  <c r="W10" i="6"/>
  <c r="X10" i="6"/>
  <c r="AA10" i="6" s="1"/>
  <c r="AB10" i="6"/>
  <c r="W11" i="6"/>
  <c r="Z11" i="6" s="1"/>
  <c r="X11" i="6"/>
  <c r="AA11" i="6" s="1"/>
  <c r="Y11" i="6"/>
  <c r="AB11" i="6"/>
  <c r="W12" i="6"/>
  <c r="X12" i="6"/>
  <c r="AA12" i="6" s="1"/>
  <c r="Z12" i="6"/>
  <c r="AB12" i="6"/>
  <c r="W13" i="6"/>
  <c r="X13" i="6"/>
  <c r="Y13" i="6" s="1"/>
  <c r="Z13" i="6"/>
  <c r="AB13" i="6"/>
  <c r="W14" i="6"/>
  <c r="X14" i="6"/>
  <c r="AA14" i="6" s="1"/>
  <c r="AB14" i="6"/>
  <c r="W15" i="6"/>
  <c r="Z15" i="6" s="1"/>
  <c r="X15" i="6"/>
  <c r="AA15" i="6" s="1"/>
  <c r="Y15" i="6"/>
  <c r="AB15" i="6"/>
  <c r="AB5" i="6"/>
  <c r="X5" i="6"/>
  <c r="W5" i="6"/>
  <c r="U6" i="6"/>
  <c r="U7" i="6"/>
  <c r="U8" i="6"/>
  <c r="U9" i="6"/>
  <c r="U10" i="6"/>
  <c r="U11" i="6"/>
  <c r="U12" i="6"/>
  <c r="U13" i="6"/>
  <c r="U14" i="6"/>
  <c r="U15" i="6"/>
  <c r="U5" i="6"/>
  <c r="U6" i="5"/>
  <c r="U7" i="5"/>
  <c r="U8" i="5"/>
  <c r="U9" i="5"/>
  <c r="U10" i="5"/>
  <c r="U11" i="5"/>
  <c r="U12" i="5"/>
  <c r="U13" i="5"/>
  <c r="U14" i="5"/>
  <c r="U15" i="5"/>
  <c r="U16" i="5"/>
  <c r="U5" i="5"/>
  <c r="AB5" i="5"/>
  <c r="AA7" i="5"/>
  <c r="AA9" i="5"/>
  <c r="AA11" i="5"/>
  <c r="AA13" i="5"/>
  <c r="AA15" i="5"/>
  <c r="Z5" i="5"/>
  <c r="W6" i="5"/>
  <c r="Z6" i="5" s="1"/>
  <c r="X6" i="5"/>
  <c r="AA6" i="5" s="1"/>
  <c r="AB6" i="5"/>
  <c r="W7" i="5"/>
  <c r="Z7" i="5" s="1"/>
  <c r="X7" i="5"/>
  <c r="AB7" i="5"/>
  <c r="W8" i="5"/>
  <c r="Z8" i="5" s="1"/>
  <c r="X8" i="5"/>
  <c r="AA8" i="5" s="1"/>
  <c r="AB8" i="5"/>
  <c r="W9" i="5"/>
  <c r="Z9" i="5" s="1"/>
  <c r="X9" i="5"/>
  <c r="AB9" i="5"/>
  <c r="W10" i="5"/>
  <c r="Z10" i="5" s="1"/>
  <c r="X10" i="5"/>
  <c r="AA10" i="5" s="1"/>
  <c r="AB10" i="5"/>
  <c r="W11" i="5"/>
  <c r="Z11" i="5" s="1"/>
  <c r="X11" i="5"/>
  <c r="AB11" i="5"/>
  <c r="W12" i="5"/>
  <c r="Z12" i="5" s="1"/>
  <c r="X12" i="5"/>
  <c r="AA12" i="5" s="1"/>
  <c r="AB12" i="5"/>
  <c r="W13" i="5"/>
  <c r="Z13" i="5" s="1"/>
  <c r="X13" i="5"/>
  <c r="AB13" i="5"/>
  <c r="W14" i="5"/>
  <c r="Z14" i="5" s="1"/>
  <c r="X14" i="5"/>
  <c r="AA14" i="5" s="1"/>
  <c r="AB14" i="5"/>
  <c r="W15" i="5"/>
  <c r="Z15" i="5" s="1"/>
  <c r="X15" i="5"/>
  <c r="AB15" i="5"/>
  <c r="W16" i="5"/>
  <c r="Z16" i="5" s="1"/>
  <c r="X16" i="5"/>
  <c r="AA16" i="5" s="1"/>
  <c r="AB16" i="5"/>
  <c r="X5" i="5"/>
  <c r="W5" i="5"/>
  <c r="N6" i="4"/>
  <c r="P6" i="4" s="1"/>
  <c r="O6" i="4"/>
  <c r="R6" i="4"/>
  <c r="S6" i="4"/>
  <c r="N7" i="4"/>
  <c r="P7" i="4" s="1"/>
  <c r="O7" i="4"/>
  <c r="R7" i="4" s="1"/>
  <c r="S7" i="4"/>
  <c r="N8" i="4"/>
  <c r="O8" i="4"/>
  <c r="Q8" i="4"/>
  <c r="R8" i="4"/>
  <c r="S8" i="4"/>
  <c r="N9" i="4"/>
  <c r="Q9" i="4" s="1"/>
  <c r="O9" i="4"/>
  <c r="P9" i="4"/>
  <c r="R9" i="4"/>
  <c r="S9" i="4"/>
  <c r="N10" i="4"/>
  <c r="P10" i="4" s="1"/>
  <c r="O10" i="4"/>
  <c r="R10" i="4"/>
  <c r="S10" i="4"/>
  <c r="N11" i="4"/>
  <c r="P11" i="4" s="1"/>
  <c r="O11" i="4"/>
  <c r="R11" i="4" s="1"/>
  <c r="S11" i="4"/>
  <c r="N12" i="4"/>
  <c r="O12" i="4"/>
  <c r="Q12" i="4"/>
  <c r="R12" i="4"/>
  <c r="S12" i="4"/>
  <c r="N13" i="4"/>
  <c r="Q13" i="4" s="1"/>
  <c r="O13" i="4"/>
  <c r="P13" i="4"/>
  <c r="R13" i="4"/>
  <c r="S13" i="4"/>
  <c r="N14" i="4"/>
  <c r="P14" i="4" s="1"/>
  <c r="O14" i="4"/>
  <c r="R14" i="4"/>
  <c r="S14" i="4"/>
  <c r="N15" i="4"/>
  <c r="Q15" i="4" s="1"/>
  <c r="O15" i="4"/>
  <c r="S15" i="4"/>
  <c r="N16" i="4"/>
  <c r="O16" i="4"/>
  <c r="Q16" i="4"/>
  <c r="R16" i="4"/>
  <c r="S16" i="4"/>
  <c r="N17" i="4"/>
  <c r="Q17" i="4" s="1"/>
  <c r="O17" i="4"/>
  <c r="P17" i="4"/>
  <c r="R17" i="4"/>
  <c r="S17" i="4"/>
  <c r="N18" i="4"/>
  <c r="P18" i="4" s="1"/>
  <c r="O18" i="4"/>
  <c r="R18" i="4"/>
  <c r="S18" i="4"/>
  <c r="N19" i="4"/>
  <c r="Q19" i="4" s="1"/>
  <c r="O19" i="4"/>
  <c r="S19" i="4"/>
  <c r="N20" i="4"/>
  <c r="O20" i="4"/>
  <c r="Q20" i="4"/>
  <c r="R20" i="4"/>
  <c r="S20" i="4"/>
  <c r="N21" i="4"/>
  <c r="Q21" i="4" s="1"/>
  <c r="O21" i="4"/>
  <c r="P21" i="4"/>
  <c r="R21" i="4"/>
  <c r="S21" i="4"/>
  <c r="N22" i="4"/>
  <c r="P22" i="4" s="1"/>
  <c r="O22" i="4"/>
  <c r="R22" i="4"/>
  <c r="S22" i="4"/>
  <c r="N23" i="4"/>
  <c r="Q23" i="4" s="1"/>
  <c r="O23" i="4"/>
  <c r="S23" i="4"/>
  <c r="N24" i="4"/>
  <c r="O24" i="4"/>
  <c r="Q24" i="4"/>
  <c r="R24" i="4"/>
  <c r="S24" i="4"/>
  <c r="N25" i="4"/>
  <c r="Q25" i="4" s="1"/>
  <c r="O25" i="4"/>
  <c r="P25" i="4"/>
  <c r="R25" i="4"/>
  <c r="S25" i="4"/>
  <c r="N26" i="4"/>
  <c r="P26" i="4" s="1"/>
  <c r="O26" i="4"/>
  <c r="R26" i="4"/>
  <c r="S26" i="4"/>
  <c r="N27" i="4"/>
  <c r="Q27" i="4" s="1"/>
  <c r="O27" i="4"/>
  <c r="S27" i="4"/>
  <c r="N28" i="4"/>
  <c r="O28" i="4"/>
  <c r="Q28" i="4"/>
  <c r="R28" i="4"/>
  <c r="S28" i="4"/>
  <c r="N29" i="4"/>
  <c r="Q29" i="4" s="1"/>
  <c r="O29" i="4"/>
  <c r="P29" i="4"/>
  <c r="R29" i="4"/>
  <c r="S29" i="4"/>
  <c r="N30" i="4"/>
  <c r="O30" i="4"/>
  <c r="R30" i="4" s="1"/>
  <c r="S30" i="4"/>
  <c r="N31" i="4"/>
  <c r="Q31" i="4" s="1"/>
  <c r="O31" i="4"/>
  <c r="P31" i="4" s="1"/>
  <c r="S31" i="4"/>
  <c r="N32" i="4"/>
  <c r="P32" i="4" s="1"/>
  <c r="O32" i="4"/>
  <c r="Q32" i="4"/>
  <c r="R32" i="4"/>
  <c r="S32" i="4"/>
  <c r="N33" i="4"/>
  <c r="O33" i="4"/>
  <c r="P33" i="4" s="1"/>
  <c r="Q33" i="4"/>
  <c r="S33" i="4"/>
  <c r="S5" i="4"/>
  <c r="R5" i="4"/>
  <c r="O5" i="4"/>
  <c r="N5" i="4"/>
  <c r="L6" i="4"/>
  <c r="L7" i="4"/>
  <c r="L8" i="4"/>
  <c r="L9" i="4"/>
  <c r="L10" i="4"/>
  <c r="L11" i="4"/>
  <c r="L12" i="4"/>
  <c r="L13" i="4"/>
  <c r="L14" i="4"/>
  <c r="L15" i="4"/>
  <c r="L16" i="4"/>
  <c r="L17" i="4"/>
  <c r="L18" i="4"/>
  <c r="L19" i="4"/>
  <c r="L20" i="4"/>
  <c r="L21" i="4"/>
  <c r="L22" i="4"/>
  <c r="L23" i="4"/>
  <c r="L24" i="4"/>
  <c r="L25" i="4"/>
  <c r="L26" i="4"/>
  <c r="L27" i="4"/>
  <c r="L28" i="4"/>
  <c r="L29" i="4"/>
  <c r="L30" i="4"/>
  <c r="L31" i="4"/>
  <c r="L32" i="4"/>
  <c r="L33" i="4"/>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5" i="4"/>
  <c r="L5" i="3"/>
  <c r="N6" i="3"/>
  <c r="O6" i="3"/>
  <c r="R6" i="3" s="1"/>
  <c r="N7" i="3"/>
  <c r="O7" i="3"/>
  <c r="R7" i="3" s="1"/>
  <c r="N8" i="3"/>
  <c r="O8" i="3"/>
  <c r="R8" i="3" s="1"/>
  <c r="N9" i="3"/>
  <c r="O9" i="3"/>
  <c r="P9" i="3" s="1"/>
  <c r="N10" i="3"/>
  <c r="O10" i="3"/>
  <c r="R10" i="3" s="1"/>
  <c r="N11" i="3"/>
  <c r="O11" i="3"/>
  <c r="R11" i="3" s="1"/>
  <c r="N12" i="3"/>
  <c r="O12" i="3"/>
  <c r="R12" i="3" s="1"/>
  <c r="N13" i="3"/>
  <c r="O13" i="3"/>
  <c r="P13" i="3" s="1"/>
  <c r="N14" i="3"/>
  <c r="O14" i="3"/>
  <c r="R14" i="3" s="1"/>
  <c r="N15" i="3"/>
  <c r="O15" i="3"/>
  <c r="R15" i="3" s="1"/>
  <c r="N16" i="3"/>
  <c r="O16" i="3"/>
  <c r="R16" i="3" s="1"/>
  <c r="N17" i="3"/>
  <c r="O17" i="3"/>
  <c r="P17" i="3" s="1"/>
  <c r="N18" i="3"/>
  <c r="O18" i="3"/>
  <c r="R18" i="3" s="1"/>
  <c r="N19" i="3"/>
  <c r="O19" i="3"/>
  <c r="R19" i="3" s="1"/>
  <c r="N20" i="3"/>
  <c r="O20" i="3"/>
  <c r="R20" i="3" s="1"/>
  <c r="N21" i="3"/>
  <c r="O21" i="3"/>
  <c r="P21" i="3" s="1"/>
  <c r="N22" i="3"/>
  <c r="O22" i="3"/>
  <c r="R22" i="3" s="1"/>
  <c r="N23" i="3"/>
  <c r="O23" i="3"/>
  <c r="R23" i="3" s="1"/>
  <c r="N24" i="3"/>
  <c r="O24" i="3"/>
  <c r="R24" i="3" s="1"/>
  <c r="N25" i="3"/>
  <c r="O25" i="3"/>
  <c r="P25" i="3" s="1"/>
  <c r="N26" i="3"/>
  <c r="O26" i="3"/>
  <c r="R26" i="3" s="1"/>
  <c r="N27" i="3"/>
  <c r="Q27" i="3" s="1"/>
  <c r="O27" i="3"/>
  <c r="R27" i="3" s="1"/>
  <c r="N28" i="3"/>
  <c r="O28" i="3"/>
  <c r="R28" i="3" s="1"/>
  <c r="N29" i="3"/>
  <c r="O29" i="3"/>
  <c r="P29" i="3" s="1"/>
  <c r="N30" i="3"/>
  <c r="O30" i="3"/>
  <c r="R30" i="3" s="1"/>
  <c r="N31" i="3"/>
  <c r="O31" i="3"/>
  <c r="R31" i="3" s="1"/>
  <c r="N32" i="3"/>
  <c r="O32" i="3"/>
  <c r="R32" i="3" s="1"/>
  <c r="N33" i="3"/>
  <c r="O33" i="3"/>
  <c r="P33" i="3" s="1"/>
  <c r="O5" i="3"/>
  <c r="N5" i="3"/>
  <c r="S6" i="3"/>
  <c r="S7" i="3"/>
  <c r="S8" i="3"/>
  <c r="Q9" i="3"/>
  <c r="S9" i="3"/>
  <c r="S10" i="3"/>
  <c r="S11" i="3"/>
  <c r="S12" i="3"/>
  <c r="Q13" i="3"/>
  <c r="R13" i="3"/>
  <c r="S13" i="3"/>
  <c r="S14" i="3"/>
  <c r="S15" i="3"/>
  <c r="S16" i="3"/>
  <c r="Q17" i="3"/>
  <c r="R17" i="3"/>
  <c r="S17" i="3"/>
  <c r="S18" i="3"/>
  <c r="S19" i="3"/>
  <c r="S20" i="3"/>
  <c r="Q21" i="3"/>
  <c r="R21" i="3"/>
  <c r="S21" i="3"/>
  <c r="S22" i="3"/>
  <c r="S23" i="3"/>
  <c r="S24" i="3"/>
  <c r="Q25" i="3"/>
  <c r="R25" i="3"/>
  <c r="S25" i="3"/>
  <c r="S26" i="3"/>
  <c r="S27" i="3"/>
  <c r="S28" i="3"/>
  <c r="Q29" i="3"/>
  <c r="R29" i="3"/>
  <c r="S29" i="3"/>
  <c r="S30" i="3"/>
  <c r="S31" i="3"/>
  <c r="S32" i="3"/>
  <c r="Q33" i="3"/>
  <c r="R33" i="3"/>
  <c r="S33" i="3"/>
  <c r="S5" i="3"/>
  <c r="R13" i="1"/>
  <c r="Q13" i="1"/>
  <c r="P13" i="1"/>
  <c r="O13" i="1"/>
  <c r="N13" i="1"/>
  <c r="M13" i="1"/>
  <c r="L13" i="1"/>
  <c r="K13" i="1"/>
  <c r="J13" i="1"/>
  <c r="F13" i="1"/>
  <c r="E13" i="1"/>
  <c r="D13" i="1"/>
  <c r="U12" i="1"/>
  <c r="T12" i="1"/>
  <c r="S12" i="1"/>
  <c r="R12" i="1"/>
  <c r="Q12" i="1"/>
  <c r="P12" i="1"/>
  <c r="O12" i="1"/>
  <c r="N12" i="1"/>
  <c r="L12" i="1"/>
  <c r="M12" i="1"/>
  <c r="K12" i="1"/>
  <c r="J12" i="1"/>
  <c r="I12" i="1"/>
  <c r="H12" i="1"/>
  <c r="G12" i="1"/>
  <c r="F12" i="1"/>
  <c r="E12" i="1"/>
  <c r="D12" i="1"/>
  <c r="AD19" i="1" l="1"/>
  <c r="AC19" i="1"/>
  <c r="AB19" i="1"/>
  <c r="AG19" i="1"/>
  <c r="AE19" i="1"/>
  <c r="AF19" i="1"/>
  <c r="D25" i="1"/>
  <c r="D23" i="1"/>
  <c r="D27" i="1" s="1"/>
  <c r="D26" i="1"/>
  <c r="D24" i="1"/>
  <c r="H33" i="1"/>
  <c r="M23" i="1"/>
  <c r="M27" i="1" s="1"/>
  <c r="M24" i="1"/>
  <c r="M26" i="1"/>
  <c r="M25" i="1"/>
  <c r="P24" i="1"/>
  <c r="P25" i="1"/>
  <c r="P23" i="1"/>
  <c r="P27" i="1" s="1"/>
  <c r="P26" i="1"/>
  <c r="T33" i="1"/>
  <c r="Z15" i="1"/>
  <c r="AA15" i="1"/>
  <c r="Y15" i="1"/>
  <c r="Q5" i="3"/>
  <c r="N39" i="3"/>
  <c r="N37" i="3"/>
  <c r="N38" i="3"/>
  <c r="N35" i="3"/>
  <c r="N36" i="3"/>
  <c r="N40" i="3" s="1"/>
  <c r="AG15" i="1"/>
  <c r="AE15" i="1"/>
  <c r="AF15" i="1"/>
  <c r="L39" i="3"/>
  <c r="L37" i="3"/>
  <c r="L38" i="3"/>
  <c r="L35" i="3"/>
  <c r="L36" i="3"/>
  <c r="L40" i="3" s="1"/>
  <c r="Q5" i="4"/>
  <c r="N35" i="4"/>
  <c r="N36" i="4"/>
  <c r="N40" i="4" s="1"/>
  <c r="N37" i="4"/>
  <c r="N38" i="4"/>
  <c r="N39" i="4"/>
  <c r="X18" i="5"/>
  <c r="X19" i="5"/>
  <c r="X23" i="5" s="1"/>
  <c r="X20" i="5"/>
  <c r="X21" i="5"/>
  <c r="X22" i="5"/>
  <c r="Y5" i="5"/>
  <c r="Y15" i="5"/>
  <c r="Y13" i="5"/>
  <c r="Y11" i="5"/>
  <c r="Y9" i="5"/>
  <c r="Y7" i="5"/>
  <c r="Z18" i="5"/>
  <c r="Z19" i="5"/>
  <c r="Z23" i="5" s="1"/>
  <c r="Z20" i="5"/>
  <c r="Z21" i="5"/>
  <c r="Z22" i="5"/>
  <c r="AB18" i="1"/>
  <c r="AC18" i="1"/>
  <c r="AD18" i="1"/>
  <c r="AA5" i="5"/>
  <c r="AB18" i="5"/>
  <c r="AB19" i="5"/>
  <c r="AB23" i="5" s="1"/>
  <c r="AB20" i="5"/>
  <c r="AB21" i="5"/>
  <c r="AB22" i="5"/>
  <c r="AA18" i="1"/>
  <c r="Y18" i="1"/>
  <c r="Z18" i="1"/>
  <c r="Z5" i="6"/>
  <c r="Y5" i="6"/>
  <c r="AA21" i="1"/>
  <c r="Y21" i="1"/>
  <c r="Z21" i="1"/>
  <c r="AK5" i="2"/>
  <c r="AH39" i="2"/>
  <c r="AH37" i="2"/>
  <c r="AH35" i="2"/>
  <c r="AH38" i="2"/>
  <c r="AH36" i="2"/>
  <c r="AH40" i="2" s="1"/>
  <c r="AM38" i="2"/>
  <c r="AM36" i="2"/>
  <c r="AM40" i="2" s="1"/>
  <c r="AM39" i="2"/>
  <c r="AM35" i="2"/>
  <c r="AM37" i="2"/>
  <c r="AE39" i="3"/>
  <c r="AE37" i="3"/>
  <c r="AE35" i="3"/>
  <c r="AE38" i="3"/>
  <c r="AE36" i="3"/>
  <c r="AE40" i="3" s="1"/>
  <c r="AK5" i="3"/>
  <c r="AH38" i="3"/>
  <c r="AH36" i="3"/>
  <c r="AH40" i="3" s="1"/>
  <c r="AH37" i="3"/>
  <c r="AH39" i="3"/>
  <c r="AH35" i="3"/>
  <c r="AE39" i="4"/>
  <c r="AE37" i="4"/>
  <c r="AE35" i="4"/>
  <c r="AE38" i="4"/>
  <c r="AE36" i="4"/>
  <c r="AE40" i="4" s="1"/>
  <c r="AK5" i="4"/>
  <c r="AH38" i="4"/>
  <c r="AH36" i="4"/>
  <c r="AH40" i="4" s="1"/>
  <c r="AH39" i="4"/>
  <c r="AH37" i="4"/>
  <c r="AH35" i="4"/>
  <c r="BB5" i="5"/>
  <c r="F24" i="1"/>
  <c r="F23" i="1"/>
  <c r="F27" i="1" s="1"/>
  <c r="F25" i="1"/>
  <c r="F26" i="1"/>
  <c r="J24" i="1"/>
  <c r="J23" i="1"/>
  <c r="J27" i="1" s="1"/>
  <c r="J25" i="1"/>
  <c r="J26" i="1"/>
  <c r="N24" i="1"/>
  <c r="N23" i="1"/>
  <c r="N27" i="1" s="1"/>
  <c r="N25" i="1"/>
  <c r="N26" i="1"/>
  <c r="R24" i="1"/>
  <c r="R23" i="1"/>
  <c r="R27" i="1" s="1"/>
  <c r="R25" i="1"/>
  <c r="R26" i="1"/>
  <c r="S38" i="3"/>
  <c r="S36" i="3"/>
  <c r="S40" i="3" s="1"/>
  <c r="S37" i="3"/>
  <c r="S39" i="3"/>
  <c r="S35" i="3"/>
  <c r="Z14" i="1"/>
  <c r="AA14" i="1"/>
  <c r="Y14" i="1"/>
  <c r="E23" i="1"/>
  <c r="E27" i="1" s="1"/>
  <c r="E24" i="1"/>
  <c r="E26" i="1"/>
  <c r="E25" i="1"/>
  <c r="G33" i="1"/>
  <c r="I33" i="1"/>
  <c r="K23" i="1"/>
  <c r="K27" i="1" s="1"/>
  <c r="K26" i="1"/>
  <c r="K24" i="1"/>
  <c r="K25" i="1"/>
  <c r="L24" i="1"/>
  <c r="L25" i="1"/>
  <c r="L26" i="1"/>
  <c r="L23" i="1"/>
  <c r="L27" i="1" s="1"/>
  <c r="O23" i="1"/>
  <c r="O27" i="1" s="1"/>
  <c r="O26" i="1"/>
  <c r="O24" i="1"/>
  <c r="O25" i="1"/>
  <c r="Q23" i="1"/>
  <c r="Q27" i="1" s="1"/>
  <c r="Q24" i="1"/>
  <c r="Q26" i="1"/>
  <c r="Q25" i="1"/>
  <c r="S33" i="1"/>
  <c r="U33" i="1"/>
  <c r="R5" i="3"/>
  <c r="O38" i="3"/>
  <c r="O36" i="3"/>
  <c r="O40" i="3" s="1"/>
  <c r="O37" i="3"/>
  <c r="O39" i="3"/>
  <c r="O35" i="3"/>
  <c r="P32" i="3"/>
  <c r="P30" i="3"/>
  <c r="P28" i="3"/>
  <c r="P26" i="3"/>
  <c r="P24" i="3"/>
  <c r="P22" i="3"/>
  <c r="P20" i="3"/>
  <c r="P18" i="3"/>
  <c r="P16" i="3"/>
  <c r="P14" i="3"/>
  <c r="P12" i="3"/>
  <c r="P10" i="3"/>
  <c r="P8" i="3"/>
  <c r="P6" i="3"/>
  <c r="L35" i="4"/>
  <c r="L36" i="4"/>
  <c r="L40" i="4" s="1"/>
  <c r="L37" i="4"/>
  <c r="L38" i="4"/>
  <c r="L39" i="4"/>
  <c r="O35" i="4"/>
  <c r="O36" i="4"/>
  <c r="O40" i="4" s="1"/>
  <c r="O37" i="4"/>
  <c r="O38" i="4"/>
  <c r="O39" i="4"/>
  <c r="S35" i="4"/>
  <c r="S36" i="4"/>
  <c r="S40" i="4" s="1"/>
  <c r="S37" i="4"/>
  <c r="S38" i="4"/>
  <c r="S39" i="4"/>
  <c r="AA16" i="1"/>
  <c r="Y16" i="1"/>
  <c r="Z16" i="1"/>
  <c r="R33" i="4"/>
  <c r="P30" i="4"/>
  <c r="P28" i="4"/>
  <c r="P27" i="4"/>
  <c r="P24" i="4"/>
  <c r="P23" i="4"/>
  <c r="P20" i="4"/>
  <c r="P19" i="4"/>
  <c r="AA17" i="1"/>
  <c r="Y17" i="1"/>
  <c r="Z17" i="1"/>
  <c r="P16" i="4"/>
  <c r="P15" i="4"/>
  <c r="P12" i="4"/>
  <c r="P8" i="4"/>
  <c r="W18" i="5"/>
  <c r="W20" i="5"/>
  <c r="W22" i="5"/>
  <c r="W19" i="5"/>
  <c r="W23" i="5" s="1"/>
  <c r="W21" i="5"/>
  <c r="Z19" i="1"/>
  <c r="AA19" i="1"/>
  <c r="Y19" i="1"/>
  <c r="Y16" i="5"/>
  <c r="Y14" i="5"/>
  <c r="Y12" i="5"/>
  <c r="Y10" i="5"/>
  <c r="Y8" i="5"/>
  <c r="Y6" i="5"/>
  <c r="U18" i="5"/>
  <c r="U20" i="5"/>
  <c r="U22" i="5"/>
  <c r="U19" i="5"/>
  <c r="U23" i="5" s="1"/>
  <c r="U21" i="5"/>
  <c r="AA5" i="6"/>
  <c r="AA20" i="1"/>
  <c r="Y20" i="1"/>
  <c r="Z20" i="1"/>
  <c r="Y14" i="6"/>
  <c r="AA13" i="6"/>
  <c r="Y12" i="6"/>
  <c r="Y10" i="6"/>
  <c r="X21" i="1" s="1"/>
  <c r="AA9" i="6"/>
  <c r="Y7" i="6"/>
  <c r="AF39" i="2"/>
  <c r="AF37" i="2"/>
  <c r="AF35" i="2"/>
  <c r="AF36" i="2"/>
  <c r="AF40" i="2" s="1"/>
  <c r="AF38" i="2"/>
  <c r="AL5" i="2"/>
  <c r="AI38" i="2"/>
  <c r="AI36" i="2"/>
  <c r="AI40" i="2" s="1"/>
  <c r="AI39" i="2"/>
  <c r="AI35" i="2"/>
  <c r="AI37" i="2"/>
  <c r="AJ9" i="2"/>
  <c r="AB39" i="2"/>
  <c r="AB37" i="2"/>
  <c r="AB35" i="2"/>
  <c r="AB36" i="2"/>
  <c r="AB40" i="2" s="1"/>
  <c r="AB38" i="2"/>
  <c r="AG38" i="2"/>
  <c r="AG36" i="2"/>
  <c r="AG40" i="2" s="1"/>
  <c r="AG37" i="2"/>
  <c r="AG39" i="2"/>
  <c r="AG35" i="2"/>
  <c r="AJ5" i="3"/>
  <c r="AG39" i="3"/>
  <c r="AG37" i="3"/>
  <c r="AG35" i="3"/>
  <c r="AG38" i="3"/>
  <c r="AG36" i="3"/>
  <c r="AG40" i="3" s="1"/>
  <c r="AL38" i="3"/>
  <c r="AL36" i="3"/>
  <c r="AL40" i="3" s="1"/>
  <c r="AL37" i="3"/>
  <c r="AL39" i="3"/>
  <c r="AL35" i="3"/>
  <c r="AL38" i="4"/>
  <c r="AL36" i="4"/>
  <c r="AL40" i="4" s="1"/>
  <c r="AL39" i="4"/>
  <c r="AL37" i="4"/>
  <c r="AL35" i="4"/>
  <c r="BC5" i="5"/>
  <c r="BB5" i="6"/>
  <c r="BC5" i="6"/>
  <c r="BA12" i="6"/>
  <c r="BB12" i="6"/>
  <c r="BA11" i="6"/>
  <c r="BA10" i="6"/>
  <c r="Z42" i="1"/>
  <c r="AA42" i="1"/>
  <c r="Y42" i="1"/>
  <c r="AF41" i="1"/>
  <c r="AG41" i="1"/>
  <c r="AE41" i="1"/>
  <c r="AA41" i="1"/>
  <c r="Y41" i="1"/>
  <c r="Z41" i="1"/>
  <c r="AC41" i="1"/>
  <c r="AD41" i="1"/>
  <c r="AB41" i="1"/>
  <c r="BA14" i="5"/>
  <c r="BB14" i="5"/>
  <c r="AC40" i="1" s="1"/>
  <c r="BA13" i="5"/>
  <c r="BA12" i="5"/>
  <c r="AG40" i="1"/>
  <c r="AE40" i="1"/>
  <c r="AF40" i="1"/>
  <c r="Z40" i="1"/>
  <c r="AA40" i="1"/>
  <c r="Y40" i="1"/>
  <c r="AD40" i="1"/>
  <c r="AD39" i="1"/>
  <c r="AB39" i="1"/>
  <c r="AC39" i="1"/>
  <c r="AG39" i="1"/>
  <c r="AE39" i="1"/>
  <c r="AF39" i="1"/>
  <c r="AA39" i="1"/>
  <c r="Y39" i="1"/>
  <c r="Z39" i="1"/>
  <c r="AI15" i="4"/>
  <c r="AI22" i="4"/>
  <c r="AI26" i="3"/>
  <c r="AI29" i="3"/>
  <c r="AJ22" i="4"/>
  <c r="AB38" i="1" s="1"/>
  <c r="AJ15" i="4"/>
  <c r="AI18" i="4"/>
  <c r="AJ18" i="4"/>
  <c r="AF37" i="1"/>
  <c r="AG37" i="1"/>
  <c r="AE37" i="1"/>
  <c r="AI14" i="4"/>
  <c r="AD38" i="1"/>
  <c r="AC38" i="1"/>
  <c r="AF38" i="1"/>
  <c r="AG38" i="1"/>
  <c r="AE38" i="1"/>
  <c r="AI26" i="4"/>
  <c r="Z37" i="1"/>
  <c r="AA37" i="1"/>
  <c r="Y37" i="1"/>
  <c r="AI7" i="4"/>
  <c r="Z38" i="1"/>
  <c r="AA38" i="1"/>
  <c r="Y38" i="1"/>
  <c r="AI29" i="4"/>
  <c r="AK29" i="3"/>
  <c r="AI30" i="3"/>
  <c r="AJ30" i="3"/>
  <c r="AI22" i="3"/>
  <c r="AJ22" i="3"/>
  <c r="AD36" i="1" s="1"/>
  <c r="AA36" i="1"/>
  <c r="Y36" i="1"/>
  <c r="Z36" i="1"/>
  <c r="AB36" i="1"/>
  <c r="AI14" i="3"/>
  <c r="AI13" i="3"/>
  <c r="AI10" i="3"/>
  <c r="Z35" i="1"/>
  <c r="AA35" i="1"/>
  <c r="Y35" i="1"/>
  <c r="AJ15" i="2"/>
  <c r="AK15" i="2"/>
  <c r="AJ8" i="2"/>
  <c r="AL8" i="2"/>
  <c r="AG34" i="1"/>
  <c r="AE34" i="1"/>
  <c r="AF34" i="1"/>
  <c r="AA34" i="1"/>
  <c r="Y34" i="1"/>
  <c r="Z34" i="1"/>
  <c r="AA33" i="1"/>
  <c r="Y33" i="1"/>
  <c r="Z33" i="1"/>
  <c r="AJ16" i="2"/>
  <c r="AJ20" i="2"/>
  <c r="BA9" i="6"/>
  <c r="BA5" i="6"/>
  <c r="BA13" i="6"/>
  <c r="BA8" i="6"/>
  <c r="BB9" i="6"/>
  <c r="BC10" i="6"/>
  <c r="AE42" i="1" s="1"/>
  <c r="BA7" i="6"/>
  <c r="BA15" i="6"/>
  <c r="BA6" i="6"/>
  <c r="BA14" i="6"/>
  <c r="BA6" i="5"/>
  <c r="BA5" i="5"/>
  <c r="BA15" i="5"/>
  <c r="BA7" i="5"/>
  <c r="BA11" i="5"/>
  <c r="BA10" i="5"/>
  <c r="BA9" i="5"/>
  <c r="BA8" i="5"/>
  <c r="BA16" i="5"/>
  <c r="AI6" i="4"/>
  <c r="AI13" i="4"/>
  <c r="AI10" i="4"/>
  <c r="AI5" i="4"/>
  <c r="AI23" i="4"/>
  <c r="AI30" i="4"/>
  <c r="AI21" i="4"/>
  <c r="AI31" i="4"/>
  <c r="AJ7" i="4"/>
  <c r="AJ38" i="4" s="1"/>
  <c r="AJ10" i="4"/>
  <c r="AI12" i="4"/>
  <c r="AI20" i="4"/>
  <c r="AI28" i="4"/>
  <c r="AI11" i="4"/>
  <c r="AI19" i="4"/>
  <c r="AI27" i="4"/>
  <c r="AI9" i="4"/>
  <c r="AI17" i="4"/>
  <c r="AI25" i="4"/>
  <c r="AI33" i="4"/>
  <c r="AI8" i="4"/>
  <c r="AI16" i="4"/>
  <c r="AI24" i="4"/>
  <c r="AI5" i="3"/>
  <c r="AI21" i="3"/>
  <c r="AI6" i="3"/>
  <c r="AI11" i="3"/>
  <c r="AI28" i="3"/>
  <c r="AI19" i="3"/>
  <c r="AI27" i="3"/>
  <c r="AJ6" i="3"/>
  <c r="AJ14" i="3"/>
  <c r="AI12" i="3"/>
  <c r="AI20" i="3"/>
  <c r="AI18" i="3"/>
  <c r="AI9" i="3"/>
  <c r="AI17" i="3"/>
  <c r="AI25" i="3"/>
  <c r="AI33" i="3"/>
  <c r="AI8" i="3"/>
  <c r="AK10" i="3"/>
  <c r="AE35" i="1" s="1"/>
  <c r="AI16" i="3"/>
  <c r="AI24" i="3"/>
  <c r="AK26" i="3"/>
  <c r="AG36" i="1" s="1"/>
  <c r="AI7" i="3"/>
  <c r="AI15" i="3"/>
  <c r="AI23" i="3"/>
  <c r="AI31" i="3"/>
  <c r="AJ21" i="2"/>
  <c r="AJ6" i="2"/>
  <c r="AL9" i="2"/>
  <c r="AJ10" i="2"/>
  <c r="AJ22" i="2"/>
  <c r="AJ23" i="2"/>
  <c r="AJ7" i="2"/>
  <c r="AJ11" i="2"/>
  <c r="AJ14" i="2"/>
  <c r="AJ19" i="2"/>
  <c r="AJ25" i="2"/>
  <c r="AK20" i="2"/>
  <c r="AJ24" i="2"/>
  <c r="AK10" i="2"/>
  <c r="AC33" i="1" s="1"/>
  <c r="AK23" i="2"/>
  <c r="AJ5" i="2"/>
  <c r="AL7" i="2"/>
  <c r="AG33" i="1" s="1"/>
  <c r="AJ13" i="2"/>
  <c r="AJ17" i="2"/>
  <c r="AJ26" i="2"/>
  <c r="AJ12" i="2"/>
  <c r="AJ18" i="2"/>
  <c r="AJ27" i="2"/>
  <c r="AJ28" i="2"/>
  <c r="AJ29" i="2"/>
  <c r="AJ30" i="2"/>
  <c r="AJ31" i="2"/>
  <c r="AJ33" i="2"/>
  <c r="Z8" i="6"/>
  <c r="Z14" i="6"/>
  <c r="Z10" i="6"/>
  <c r="AD21" i="1" s="1"/>
  <c r="Z6" i="6"/>
  <c r="Q30" i="4"/>
  <c r="Q26" i="4"/>
  <c r="Q22" i="4"/>
  <c r="Q18" i="4"/>
  <c r="AD17" i="1" s="1"/>
  <c r="Q14" i="4"/>
  <c r="Q10" i="4"/>
  <c r="Q6" i="4"/>
  <c r="R31" i="4"/>
  <c r="R27" i="4"/>
  <c r="R23" i="4"/>
  <c r="R19" i="4"/>
  <c r="AG17" i="1" s="1"/>
  <c r="R15" i="4"/>
  <c r="R35" i="4" s="1"/>
  <c r="Q11" i="4"/>
  <c r="Q7" i="4"/>
  <c r="P5" i="4"/>
  <c r="P31" i="3"/>
  <c r="P23" i="3"/>
  <c r="P19" i="3"/>
  <c r="P15" i="3"/>
  <c r="P11" i="3"/>
  <c r="P7" i="3"/>
  <c r="R9" i="3"/>
  <c r="P5" i="3"/>
  <c r="Q31" i="3"/>
  <c r="P27" i="3"/>
  <c r="Q23" i="3"/>
  <c r="Q19" i="3"/>
  <c r="Q15" i="3"/>
  <c r="Q11" i="3"/>
  <c r="Q7" i="3"/>
  <c r="Q32" i="3"/>
  <c r="Q30" i="3"/>
  <c r="Q28" i="3"/>
  <c r="Q26" i="3"/>
  <c r="Q24" i="3"/>
  <c r="Q22" i="3"/>
  <c r="Q20" i="3"/>
  <c r="Q18" i="3"/>
  <c r="Q16" i="3"/>
  <c r="Q14" i="3"/>
  <c r="Q12" i="3"/>
  <c r="Q10" i="3"/>
  <c r="Q8" i="3"/>
  <c r="Q6" i="3"/>
  <c r="AD15" i="1" l="1"/>
  <c r="AC15" i="1"/>
  <c r="AB15" i="1"/>
  <c r="P39" i="3"/>
  <c r="P37" i="3"/>
  <c r="P36" i="3"/>
  <c r="P40" i="3" s="1"/>
  <c r="P35" i="3"/>
  <c r="P38" i="3"/>
  <c r="V14" i="1"/>
  <c r="W14" i="1"/>
  <c r="X14" i="1"/>
  <c r="AJ39" i="2"/>
  <c r="AJ37" i="2"/>
  <c r="AJ35" i="2"/>
  <c r="AJ36" i="2"/>
  <c r="AJ40" i="2" s="1"/>
  <c r="AJ38" i="2"/>
  <c r="AI39" i="3"/>
  <c r="AI37" i="3"/>
  <c r="AI35" i="3"/>
  <c r="AI36" i="3"/>
  <c r="AI40" i="3" s="1"/>
  <c r="AI38" i="3"/>
  <c r="AI39" i="4"/>
  <c r="AI37" i="4"/>
  <c r="AI35" i="4"/>
  <c r="AI38" i="4"/>
  <c r="AI36" i="4"/>
  <c r="AI40" i="4" s="1"/>
  <c r="Y47" i="1"/>
  <c r="Y46" i="1"/>
  <c r="Y45" i="1"/>
  <c r="Y44" i="1"/>
  <c r="Y48" i="1" s="1"/>
  <c r="AJ37" i="4"/>
  <c r="AJ36" i="4"/>
  <c r="AJ40" i="4" s="1"/>
  <c r="AJ38" i="3"/>
  <c r="AJ36" i="3"/>
  <c r="AJ40" i="3" s="1"/>
  <c r="AJ39" i="3"/>
  <c r="AJ35" i="3"/>
  <c r="AJ37" i="3"/>
  <c r="AG21" i="1"/>
  <c r="AE21" i="1"/>
  <c r="AF21" i="1"/>
  <c r="AG20" i="1"/>
  <c r="AE20" i="1"/>
  <c r="AF20" i="1"/>
  <c r="X17" i="1"/>
  <c r="W17" i="1"/>
  <c r="V17" i="1"/>
  <c r="AC17" i="1"/>
  <c r="W15" i="1"/>
  <c r="X15" i="1"/>
  <c r="V15" i="1"/>
  <c r="R39" i="3"/>
  <c r="R37" i="3"/>
  <c r="R38" i="3"/>
  <c r="R35" i="3"/>
  <c r="R36" i="3"/>
  <c r="R40" i="3" s="1"/>
  <c r="AF14" i="1"/>
  <c r="AG14" i="1"/>
  <c r="AE14" i="1"/>
  <c r="AK39" i="4"/>
  <c r="AK37" i="4"/>
  <c r="AK35" i="4"/>
  <c r="AK38" i="4"/>
  <c r="AK36" i="4"/>
  <c r="AK40" i="4" s="1"/>
  <c r="AB21" i="1"/>
  <c r="AC21" i="1"/>
  <c r="X20" i="1"/>
  <c r="W20" i="1"/>
  <c r="V20" i="1"/>
  <c r="AD20" i="1"/>
  <c r="AC20" i="1"/>
  <c r="AB20" i="1"/>
  <c r="AE17" i="1"/>
  <c r="AF16" i="1"/>
  <c r="AG16" i="1"/>
  <c r="R38" i="4"/>
  <c r="R36" i="4"/>
  <c r="R40" i="4" s="1"/>
  <c r="V21" i="1"/>
  <c r="W21" i="1"/>
  <c r="P35" i="4"/>
  <c r="P36" i="4"/>
  <c r="P40" i="4" s="1"/>
  <c r="P37" i="4"/>
  <c r="P38" i="4"/>
  <c r="P39" i="4"/>
  <c r="X16" i="1"/>
  <c r="W16" i="1"/>
  <c r="V16" i="1"/>
  <c r="Z46" i="1"/>
  <c r="Z44" i="1"/>
  <c r="Z48" i="1" s="1"/>
  <c r="Z45" i="1"/>
  <c r="Z47" i="1"/>
  <c r="AA47" i="1"/>
  <c r="AA46" i="1"/>
  <c r="AA45" i="1"/>
  <c r="AA44" i="1"/>
  <c r="AA48" i="1" s="1"/>
  <c r="AJ35" i="4"/>
  <c r="AJ39" i="4"/>
  <c r="AL39" i="2"/>
  <c r="AL37" i="2"/>
  <c r="AL35" i="2"/>
  <c r="AL38" i="2"/>
  <c r="AL36" i="2"/>
  <c r="AL40" i="2" s="1"/>
  <c r="V19" i="1"/>
  <c r="W19" i="1"/>
  <c r="X19" i="1"/>
  <c r="AB17" i="1"/>
  <c r="AK39" i="3"/>
  <c r="AK37" i="3"/>
  <c r="AK35" i="3"/>
  <c r="AK38" i="3"/>
  <c r="AK36" i="3"/>
  <c r="AK40" i="3" s="1"/>
  <c r="AK38" i="2"/>
  <c r="AK36" i="2"/>
  <c r="AK40" i="2" s="1"/>
  <c r="AK37" i="2"/>
  <c r="AK39" i="2"/>
  <c r="AK35" i="2"/>
  <c r="AA18" i="5"/>
  <c r="AA20" i="5"/>
  <c r="AA22" i="5"/>
  <c r="AA19" i="5"/>
  <c r="AA23" i="5" s="1"/>
  <c r="AA21" i="5"/>
  <c r="AF18" i="1"/>
  <c r="AG18" i="1"/>
  <c r="AE18" i="1"/>
  <c r="Y19" i="5"/>
  <c r="Y23" i="5" s="1"/>
  <c r="Y21" i="5"/>
  <c r="Y18" i="5"/>
  <c r="Y20" i="5"/>
  <c r="Y22" i="5"/>
  <c r="X18" i="1"/>
  <c r="W18" i="1"/>
  <c r="V18" i="1"/>
  <c r="AF17" i="1"/>
  <c r="AE16" i="1"/>
  <c r="R39" i="4"/>
  <c r="R37" i="4"/>
  <c r="Q35" i="4"/>
  <c r="Q36" i="4"/>
  <c r="Q40" i="4" s="1"/>
  <c r="Q37" i="4"/>
  <c r="Q38" i="4"/>
  <c r="Q39" i="4"/>
  <c r="AB16" i="1"/>
  <c r="AC16" i="1"/>
  <c r="AD16" i="1"/>
  <c r="Q38" i="3"/>
  <c r="Q36" i="3"/>
  <c r="Q40" i="3" s="1"/>
  <c r="Q39" i="3"/>
  <c r="Q37" i="3"/>
  <c r="Q35" i="3"/>
  <c r="AD14" i="1"/>
  <c r="AC14" i="1"/>
  <c r="AB14" i="1"/>
  <c r="AF42" i="1"/>
  <c r="AG42" i="1"/>
  <c r="AC42" i="1"/>
  <c r="AD42" i="1"/>
  <c r="AB42" i="1"/>
  <c r="W42" i="1"/>
  <c r="X42" i="1"/>
  <c r="V42" i="1"/>
  <c r="W41" i="1"/>
  <c r="X41" i="1"/>
  <c r="V41" i="1"/>
  <c r="AB40" i="1"/>
  <c r="W40" i="1"/>
  <c r="X40" i="1"/>
  <c r="V40" i="1"/>
  <c r="W39" i="1"/>
  <c r="X39" i="1"/>
  <c r="V39" i="1"/>
  <c r="AB37" i="1"/>
  <c r="AD37" i="1"/>
  <c r="X38" i="1"/>
  <c r="V38" i="1"/>
  <c r="W38" i="1"/>
  <c r="X37" i="1"/>
  <c r="V37" i="1"/>
  <c r="W37" i="1"/>
  <c r="AC37" i="1"/>
  <c r="AB35" i="1"/>
  <c r="AE36" i="1"/>
  <c r="AF36" i="1"/>
  <c r="AC36" i="1"/>
  <c r="X36" i="1"/>
  <c r="V36" i="1"/>
  <c r="W36" i="1"/>
  <c r="AF35" i="1"/>
  <c r="AG35" i="1"/>
  <c r="AG46" i="1" s="1"/>
  <c r="AC35" i="1"/>
  <c r="AD35" i="1"/>
  <c r="X35" i="1"/>
  <c r="V35" i="1"/>
  <c r="W35" i="1"/>
  <c r="AB34" i="1"/>
  <c r="AE33" i="1"/>
  <c r="W33" i="1"/>
  <c r="X33" i="1"/>
  <c r="V33" i="1"/>
  <c r="W34" i="1"/>
  <c r="X34" i="1"/>
  <c r="V34" i="1"/>
  <c r="AD34" i="1"/>
  <c r="AD33" i="1"/>
  <c r="AC34" i="1"/>
  <c r="AC47" i="1" s="1"/>
  <c r="AB33" i="1"/>
  <c r="AF33" i="1"/>
  <c r="T33" i="2"/>
  <c r="P33" i="2"/>
  <c r="S33" i="2" s="1"/>
  <c r="O33" i="2"/>
  <c r="R33" i="2" s="1"/>
  <c r="N33" i="2"/>
  <c r="M33" i="2"/>
  <c r="I33" i="2"/>
  <c r="T32" i="2"/>
  <c r="P32" i="2"/>
  <c r="O32" i="2"/>
  <c r="R32" i="2" s="1"/>
  <c r="N32" i="2"/>
  <c r="M32" i="2"/>
  <c r="T31" i="2"/>
  <c r="P31" i="2"/>
  <c r="O31" i="2"/>
  <c r="R31" i="2" s="1"/>
  <c r="N31" i="2"/>
  <c r="M31" i="2"/>
  <c r="T30" i="2"/>
  <c r="P30" i="2"/>
  <c r="O30" i="2"/>
  <c r="R30" i="2" s="1"/>
  <c r="N30" i="2"/>
  <c r="M30" i="2"/>
  <c r="I30" i="2"/>
  <c r="T29" i="2"/>
  <c r="P29" i="2"/>
  <c r="S29" i="2" s="1"/>
  <c r="O29" i="2"/>
  <c r="N29" i="2"/>
  <c r="M29" i="2"/>
  <c r="T28" i="2"/>
  <c r="P28" i="2"/>
  <c r="S28" i="2" s="1"/>
  <c r="O28" i="2"/>
  <c r="N28" i="2"/>
  <c r="M28" i="2"/>
  <c r="T27" i="2"/>
  <c r="P27" i="2"/>
  <c r="S27" i="2" s="1"/>
  <c r="O27" i="2"/>
  <c r="N27" i="2"/>
  <c r="M27" i="2"/>
  <c r="I27" i="2"/>
  <c r="T26" i="2"/>
  <c r="P26" i="2"/>
  <c r="S26" i="2" s="1"/>
  <c r="O26" i="2"/>
  <c r="R26" i="2" s="1"/>
  <c r="N26" i="2"/>
  <c r="M26" i="2"/>
  <c r="I26" i="2"/>
  <c r="T25" i="2"/>
  <c r="P25" i="2"/>
  <c r="S25" i="2" s="1"/>
  <c r="O25" i="2"/>
  <c r="R25" i="2" s="1"/>
  <c r="N25" i="2"/>
  <c r="M25" i="2"/>
  <c r="T24" i="2"/>
  <c r="P24" i="2"/>
  <c r="S24" i="2" s="1"/>
  <c r="O24" i="2"/>
  <c r="R24" i="2" s="1"/>
  <c r="N24" i="2"/>
  <c r="M24" i="2"/>
  <c r="I24" i="2"/>
  <c r="T23" i="2"/>
  <c r="P23" i="2"/>
  <c r="S23" i="2" s="1"/>
  <c r="O23" i="2"/>
  <c r="R23" i="2" s="1"/>
  <c r="N23" i="2"/>
  <c r="M23" i="2"/>
  <c r="I23" i="2"/>
  <c r="T22" i="2"/>
  <c r="P22" i="2"/>
  <c r="S22" i="2" s="1"/>
  <c r="O22" i="2"/>
  <c r="N22" i="2"/>
  <c r="M22" i="2"/>
  <c r="I22" i="2"/>
  <c r="T21" i="2"/>
  <c r="P21" i="2"/>
  <c r="O21" i="2"/>
  <c r="R21" i="2" s="1"/>
  <c r="N21" i="2"/>
  <c r="M21" i="2"/>
  <c r="I21" i="2"/>
  <c r="T20" i="2"/>
  <c r="P20" i="2"/>
  <c r="S20" i="2" s="1"/>
  <c r="O20" i="2"/>
  <c r="R20" i="2" s="1"/>
  <c r="N20" i="2"/>
  <c r="M20" i="2"/>
  <c r="I20" i="2"/>
  <c r="T19" i="2"/>
  <c r="P19" i="2"/>
  <c r="S19" i="2" s="1"/>
  <c r="O19" i="2"/>
  <c r="N19" i="2"/>
  <c r="M19" i="2"/>
  <c r="I19" i="2"/>
  <c r="T18" i="2"/>
  <c r="P18" i="2"/>
  <c r="S18" i="2" s="1"/>
  <c r="O18" i="2"/>
  <c r="R18" i="2" s="1"/>
  <c r="N18" i="2"/>
  <c r="M18" i="2"/>
  <c r="I18" i="2"/>
  <c r="T17" i="2"/>
  <c r="P17" i="2"/>
  <c r="S17" i="2" s="1"/>
  <c r="O17" i="2"/>
  <c r="N17" i="2"/>
  <c r="M17" i="2"/>
  <c r="I17" i="2"/>
  <c r="T16" i="2"/>
  <c r="P16" i="2"/>
  <c r="O16" i="2"/>
  <c r="R16" i="2" s="1"/>
  <c r="N16" i="2"/>
  <c r="M16" i="2"/>
  <c r="I16" i="2"/>
  <c r="T15" i="2"/>
  <c r="P15" i="2"/>
  <c r="S15" i="2" s="1"/>
  <c r="O15" i="2"/>
  <c r="M15" i="2"/>
  <c r="T14" i="2"/>
  <c r="P14" i="2"/>
  <c r="S14" i="2" s="1"/>
  <c r="O14" i="2"/>
  <c r="M14" i="2"/>
  <c r="T13" i="2"/>
  <c r="P13" i="2"/>
  <c r="S13" i="2" s="1"/>
  <c r="O13" i="2"/>
  <c r="M13" i="2"/>
  <c r="T12" i="2"/>
  <c r="P12" i="2"/>
  <c r="S12" i="2" s="1"/>
  <c r="O12" i="2"/>
  <c r="M12" i="2"/>
  <c r="T11" i="2"/>
  <c r="P11" i="2"/>
  <c r="S11" i="2" s="1"/>
  <c r="O11" i="2"/>
  <c r="M11" i="2"/>
  <c r="T10" i="2"/>
  <c r="P10" i="2"/>
  <c r="S10" i="2" s="1"/>
  <c r="O10" i="2"/>
  <c r="M10" i="2"/>
  <c r="T9" i="2"/>
  <c r="P9" i="2"/>
  <c r="O9" i="2"/>
  <c r="M9" i="2"/>
  <c r="T8" i="2"/>
  <c r="P8" i="2"/>
  <c r="O8" i="2"/>
  <c r="M8" i="2"/>
  <c r="T7" i="2"/>
  <c r="P7" i="2"/>
  <c r="S7" i="2" s="1"/>
  <c r="O7" i="2"/>
  <c r="M7" i="2"/>
  <c r="T6" i="2"/>
  <c r="P6" i="2"/>
  <c r="S6" i="2" s="1"/>
  <c r="O6" i="2"/>
  <c r="M6" i="2"/>
  <c r="T5" i="2"/>
  <c r="P5" i="2"/>
  <c r="O5" i="2"/>
  <c r="M5" i="2"/>
  <c r="M38" i="2" l="1"/>
  <c r="M36" i="2"/>
  <c r="M40" i="2" s="1"/>
  <c r="M37" i="2"/>
  <c r="M39" i="2"/>
  <c r="M35" i="2"/>
  <c r="I38" i="2"/>
  <c r="I36" i="2"/>
  <c r="I40" i="2" s="1"/>
  <c r="I37" i="2"/>
  <c r="I39" i="2"/>
  <c r="I35" i="2"/>
  <c r="O38" i="2"/>
  <c r="O36" i="2"/>
  <c r="O40" i="2" s="1"/>
  <c r="O39" i="2"/>
  <c r="O35" i="2"/>
  <c r="O37" i="2"/>
  <c r="T39" i="2"/>
  <c r="T37" i="2"/>
  <c r="T35" i="2"/>
  <c r="T36" i="2"/>
  <c r="T40" i="2" s="1"/>
  <c r="T38" i="2"/>
  <c r="AF47" i="1"/>
  <c r="AF45" i="1"/>
  <c r="AF44" i="1"/>
  <c r="AF48" i="1" s="1"/>
  <c r="AF46" i="1"/>
  <c r="V46" i="1"/>
  <c r="V44" i="1"/>
  <c r="V48" i="1" s="1"/>
  <c r="V47" i="1"/>
  <c r="V45" i="1"/>
  <c r="W47" i="1"/>
  <c r="W46" i="1"/>
  <c r="W45" i="1"/>
  <c r="W44" i="1"/>
  <c r="W48" i="1" s="1"/>
  <c r="AG45" i="1"/>
  <c r="AG47" i="1"/>
  <c r="AC44" i="1"/>
  <c r="AC48" i="1" s="1"/>
  <c r="AC46" i="1"/>
  <c r="S5" i="2"/>
  <c r="P39" i="2"/>
  <c r="P37" i="2"/>
  <c r="P35" i="2"/>
  <c r="P36" i="2"/>
  <c r="P40" i="2" s="1"/>
  <c r="P38" i="2"/>
  <c r="N39" i="2"/>
  <c r="N37" i="2"/>
  <c r="N35" i="2"/>
  <c r="N38" i="2"/>
  <c r="N36" i="2"/>
  <c r="N40" i="2" s="1"/>
  <c r="AB47" i="1"/>
  <c r="AB45" i="1"/>
  <c r="AB46" i="1"/>
  <c r="AB44" i="1"/>
  <c r="AB48" i="1" s="1"/>
  <c r="AD46" i="1"/>
  <c r="AD44" i="1"/>
  <c r="AD48" i="1" s="1"/>
  <c r="AD47" i="1"/>
  <c r="AD45" i="1"/>
  <c r="X47" i="1"/>
  <c r="X45" i="1"/>
  <c r="X44" i="1"/>
  <c r="X48" i="1" s="1"/>
  <c r="X46" i="1"/>
  <c r="AE47" i="1"/>
  <c r="AE46" i="1"/>
  <c r="AE45" i="1"/>
  <c r="AE44" i="1"/>
  <c r="AE48" i="1" s="1"/>
  <c r="AG44" i="1"/>
  <c r="AG48" i="1" s="1"/>
  <c r="AC45" i="1"/>
  <c r="Q5" i="2"/>
  <c r="Q7" i="2"/>
  <c r="Q13" i="2"/>
  <c r="U13" i="1"/>
  <c r="T13" i="1"/>
  <c r="S13" i="1"/>
  <c r="R9" i="2"/>
  <c r="Q9" i="2"/>
  <c r="R11" i="2"/>
  <c r="Q11" i="2"/>
  <c r="Y13" i="1"/>
  <c r="AA13" i="1"/>
  <c r="Z13" i="1"/>
  <c r="Z12" i="1"/>
  <c r="AA12" i="1"/>
  <c r="Y12" i="1"/>
  <c r="I13" i="1"/>
  <c r="H13" i="1"/>
  <c r="G13" i="1"/>
  <c r="R6" i="2"/>
  <c r="Q6" i="2"/>
  <c r="R8" i="2"/>
  <c r="Q8" i="2"/>
  <c r="Q10" i="2"/>
  <c r="Q12" i="2"/>
  <c r="R14" i="2"/>
  <c r="Q14" i="2"/>
  <c r="Q17" i="2"/>
  <c r="Q28" i="2"/>
  <c r="Q22" i="2"/>
  <c r="R10" i="2"/>
  <c r="R13" i="2"/>
  <c r="R17" i="2"/>
  <c r="R22" i="2"/>
  <c r="R28" i="2"/>
  <c r="R7" i="2"/>
  <c r="S8" i="2"/>
  <c r="S9" i="2"/>
  <c r="R12" i="2"/>
  <c r="Q15" i="2"/>
  <c r="R15" i="2"/>
  <c r="S16" i="2"/>
  <c r="Q19" i="2"/>
  <c r="R19" i="2"/>
  <c r="S21" i="2"/>
  <c r="Q27" i="2"/>
  <c r="R27" i="2"/>
  <c r="Q29" i="2"/>
  <c r="R29" i="2"/>
  <c r="S30" i="2"/>
  <c r="S31" i="2"/>
  <c r="S32" i="2"/>
  <c r="Q16" i="2"/>
  <c r="Q18" i="2"/>
  <c r="Q20" i="2"/>
  <c r="Q21" i="2"/>
  <c r="Q26" i="2"/>
  <c r="Q31" i="2"/>
  <c r="R5" i="2"/>
  <c r="Q23" i="2"/>
  <c r="Q24" i="2"/>
  <c r="Q25" i="2"/>
  <c r="Q30" i="2"/>
  <c r="Q32" i="2"/>
  <c r="Q33" i="2"/>
  <c r="Y23" i="1" l="1"/>
  <c r="Y27" i="1" s="1"/>
  <c r="Y24" i="1"/>
  <c r="Y26" i="1"/>
  <c r="Y25" i="1"/>
  <c r="S34" i="1"/>
  <c r="S23" i="1"/>
  <c r="S27" i="1" s="1"/>
  <c r="S24" i="1"/>
  <c r="S26" i="1"/>
  <c r="S25" i="1"/>
  <c r="U34" i="1"/>
  <c r="U24" i="1"/>
  <c r="U25" i="1"/>
  <c r="U23" i="1"/>
  <c r="U27" i="1" s="1"/>
  <c r="U26" i="1"/>
  <c r="R39" i="2"/>
  <c r="R37" i="2"/>
  <c r="R35" i="2"/>
  <c r="R38" i="2"/>
  <c r="R36" i="2"/>
  <c r="R40" i="2" s="1"/>
  <c r="G34" i="1"/>
  <c r="G23" i="1"/>
  <c r="G27" i="1" s="1"/>
  <c r="G24" i="1"/>
  <c r="G26" i="1"/>
  <c r="G25" i="1"/>
  <c r="I34" i="1"/>
  <c r="I24" i="1"/>
  <c r="I25" i="1"/>
  <c r="I23" i="1"/>
  <c r="I27" i="1" s="1"/>
  <c r="I26" i="1"/>
  <c r="AA23" i="1"/>
  <c r="AA27" i="1" s="1"/>
  <c r="AA24" i="1"/>
  <c r="AA26" i="1"/>
  <c r="AA25" i="1"/>
  <c r="T34" i="1"/>
  <c r="T25" i="1"/>
  <c r="T23" i="1"/>
  <c r="T27" i="1" s="1"/>
  <c r="T24" i="1"/>
  <c r="T26" i="1"/>
  <c r="Q38" i="2"/>
  <c r="Q36" i="2"/>
  <c r="Q40" i="2" s="1"/>
  <c r="Q37" i="2"/>
  <c r="Q39" i="2"/>
  <c r="Q35" i="2"/>
  <c r="H34" i="1"/>
  <c r="H24" i="1"/>
  <c r="H23" i="1"/>
  <c r="H27" i="1" s="1"/>
  <c r="H25" i="1"/>
  <c r="H26" i="1"/>
  <c r="Z23" i="1"/>
  <c r="Z27" i="1" s="1"/>
  <c r="Z25" i="1"/>
  <c r="Z24" i="1"/>
  <c r="Z26" i="1"/>
  <c r="S38" i="2"/>
  <c r="S36" i="2"/>
  <c r="S40" i="2" s="1"/>
  <c r="S39" i="2"/>
  <c r="S35" i="2"/>
  <c r="S37" i="2"/>
  <c r="AE12" i="1"/>
  <c r="V12" i="1"/>
  <c r="AD13" i="1"/>
  <c r="X12" i="1"/>
  <c r="V13" i="1"/>
  <c r="X13" i="1"/>
  <c r="W13" i="1"/>
  <c r="W12" i="1"/>
  <c r="AB12" i="1"/>
  <c r="AD12" i="1"/>
  <c r="AC12" i="1"/>
  <c r="AF12" i="1"/>
  <c r="AB13" i="1"/>
  <c r="AG13" i="1"/>
  <c r="AF13" i="1"/>
  <c r="AE13" i="1"/>
  <c r="AG12" i="1"/>
  <c r="AC13" i="1"/>
  <c r="AG23" i="1" l="1"/>
  <c r="AG27" i="1" s="1"/>
  <c r="AG24" i="1"/>
  <c r="AG26" i="1"/>
  <c r="AG25" i="1"/>
  <c r="H45" i="1"/>
  <c r="H46" i="1"/>
  <c r="H47" i="1"/>
  <c r="H44" i="1"/>
  <c r="H48" i="1" s="1"/>
  <c r="T47" i="1"/>
  <c r="T46" i="1"/>
  <c r="T45" i="1"/>
  <c r="T44" i="1"/>
  <c r="T48" i="1" s="1"/>
  <c r="G47" i="1"/>
  <c r="G45" i="1"/>
  <c r="G46" i="1"/>
  <c r="G44" i="1"/>
  <c r="G48" i="1" s="1"/>
  <c r="U47" i="1"/>
  <c r="U45" i="1"/>
  <c r="U46" i="1"/>
  <c r="U44" i="1"/>
  <c r="U48" i="1" s="1"/>
  <c r="AC23" i="1"/>
  <c r="AC27" i="1" s="1"/>
  <c r="AC24" i="1"/>
  <c r="AC26" i="1"/>
  <c r="AC25" i="1"/>
  <c r="AB25" i="1"/>
  <c r="AB26" i="1"/>
  <c r="AB23" i="1"/>
  <c r="AB27" i="1" s="1"/>
  <c r="AB24" i="1"/>
  <c r="AE23" i="1"/>
  <c r="AE27" i="1" s="1"/>
  <c r="AE24" i="1"/>
  <c r="AE26" i="1"/>
  <c r="AE25" i="1"/>
  <c r="AF25" i="1"/>
  <c r="AF23" i="1"/>
  <c r="AF27" i="1" s="1"/>
  <c r="AF26" i="1"/>
  <c r="AF24" i="1"/>
  <c r="AD23" i="1"/>
  <c r="AD27" i="1" s="1"/>
  <c r="AD25" i="1"/>
  <c r="AD24" i="1"/>
  <c r="AD26" i="1"/>
  <c r="W23" i="1"/>
  <c r="W27" i="1" s="1"/>
  <c r="W26" i="1"/>
  <c r="W24" i="1"/>
  <c r="W25" i="1"/>
  <c r="X24" i="1"/>
  <c r="X25" i="1"/>
  <c r="X23" i="1"/>
  <c r="X27" i="1" s="1"/>
  <c r="X26" i="1"/>
  <c r="V24" i="1"/>
  <c r="V23" i="1"/>
  <c r="V27" i="1" s="1"/>
  <c r="V25" i="1"/>
  <c r="V26" i="1"/>
  <c r="I47" i="1"/>
  <c r="I45" i="1"/>
  <c r="I46" i="1"/>
  <c r="I44" i="1"/>
  <c r="I48" i="1" s="1"/>
  <c r="S47" i="1"/>
  <c r="S45" i="1"/>
  <c r="S46" i="1"/>
  <c r="S44" i="1"/>
  <c r="S48" i="1" s="1"/>
</calcChain>
</file>

<file path=xl/comments1.xml><?xml version="1.0" encoding="utf-8"?>
<comments xmlns="http://schemas.openxmlformats.org/spreadsheetml/2006/main">
  <authors>
    <author>B. J. Andrews</author>
  </authors>
  <commentList>
    <comment ref="D9" authorId="0" shapeId="0">
      <text>
        <r>
          <rPr>
            <sz val="9"/>
            <color indexed="81"/>
            <rFont val="Tahoma"/>
            <family val="2"/>
          </rPr>
          <t>The number of fracture intersections with the circular scanline.</t>
        </r>
      </text>
    </comment>
    <comment ref="J9" authorId="0" shapeId="0">
      <text>
        <r>
          <rPr>
            <sz val="9"/>
            <color indexed="81"/>
            <rFont val="Tahoma"/>
            <family val="2"/>
          </rPr>
          <t>Topology notation following Sanderson and Nixon (2015)</t>
        </r>
      </text>
    </comment>
    <comment ref="D10" authorId="0" shapeId="0">
      <text>
        <r>
          <rPr>
            <sz val="9"/>
            <color indexed="81"/>
            <rFont val="Tahoma"/>
            <family val="2"/>
          </rPr>
          <t>Nc is the same as n in equations used by Mauldon et al. (2001).</t>
        </r>
      </text>
    </comment>
    <comment ref="G10" authorId="0" shapeId="0">
      <text>
        <r>
          <rPr>
            <sz val="9"/>
            <color indexed="81"/>
            <rFont val="Tahoma"/>
            <family val="2"/>
          </rPr>
          <t>The time taken by participants to count Nc</t>
        </r>
      </text>
    </comment>
    <comment ref="J10" authorId="0" shapeId="0">
      <text>
        <r>
          <rPr>
            <sz val="9"/>
            <color indexed="81"/>
            <rFont val="Tahoma"/>
            <family val="2"/>
          </rPr>
          <t>Number of i-nodes (fracture terminating into rock) recoded by a participant</t>
        </r>
      </text>
    </comment>
    <comment ref="M10" authorId="0" shapeId="0">
      <text>
        <r>
          <rPr>
            <sz val="9"/>
            <color indexed="81"/>
            <rFont val="Tahoma"/>
            <family val="2"/>
          </rPr>
          <t>Number of y-nodes (fracture terminating into another fracture) recoded by a participant</t>
        </r>
      </text>
    </comment>
    <comment ref="P10" authorId="0" shapeId="0">
      <text>
        <r>
          <rPr>
            <sz val="9"/>
            <color indexed="81"/>
            <rFont val="Tahoma"/>
            <family val="2"/>
          </rPr>
          <t>Number of x-nodes (point where a fracture crossing another fracture) recoded by a participant</t>
        </r>
      </text>
    </comment>
    <comment ref="S10" authorId="0" shapeId="0">
      <text>
        <r>
          <rPr>
            <sz val="9"/>
            <color indexed="81"/>
            <rFont val="Tahoma"/>
            <family val="2"/>
          </rPr>
          <t>The time taken for a participant to record all node types within a circular scanline.</t>
        </r>
      </text>
    </comment>
    <comment ref="V10" authorId="0" shapeId="0">
      <text>
        <r>
          <rPr>
            <sz val="9"/>
            <color indexed="81"/>
            <rFont val="Tahoma"/>
            <family val="2"/>
          </rPr>
          <t>Mean trace length estimator (Mauldon et al., 2001). 
Tl = [Nc / (Ni+Ny)] *  [(Pi*r) / 2]
* Note Ni + Ny = number of fracture terminations within the circule (m)</t>
        </r>
      </text>
    </comment>
    <comment ref="Y10" authorId="0" shapeId="0">
      <text>
        <r>
          <rPr>
            <sz val="9"/>
            <color indexed="81"/>
            <rFont val="Tahoma"/>
            <family val="2"/>
          </rPr>
          <t>The percentage of connected branches (Pc) (Sanderson and Nixon, 2015)
Pc = (3Ny + 4Nx) / (Ni + 3Ny + 4Nx)</t>
        </r>
      </text>
    </comment>
    <comment ref="AB10" authorId="0" shapeId="0">
      <text>
        <r>
          <rPr>
            <sz val="9"/>
            <color indexed="81"/>
            <rFont val="Tahoma"/>
            <family val="2"/>
          </rPr>
          <t>Fracture intensity (fractures per meter) (Mauldon et al., 2001). 
I = Nc / 4r
r = radius of the circular scanline.</t>
        </r>
      </text>
    </comment>
    <comment ref="AE10" authorId="0" shapeId="0">
      <text>
        <r>
          <rPr>
            <sz val="9"/>
            <color indexed="81"/>
            <rFont val="Tahoma"/>
            <family val="2"/>
          </rPr>
          <t>Fracture Density (fractures per unit area, D) (Mauldon et al., 2001)
D = (Ni + Ny) / (2*pi*r^2)
r = radius of the circular scanline.
* Note Ni + Ny = number of fracture terminations within the circule (m)</t>
        </r>
      </text>
    </comment>
    <comment ref="B11" authorId="0" shapeId="0">
      <text>
        <r>
          <rPr>
            <sz val="9"/>
            <color indexed="81"/>
            <rFont val="Tahoma"/>
            <family val="2"/>
          </rPr>
          <t>Scanlines are presented in the order undertaken in the workshops</t>
        </r>
      </text>
    </comment>
    <comment ref="D30" authorId="0" shapeId="0">
      <text>
        <r>
          <rPr>
            <sz val="9"/>
            <color indexed="81"/>
            <rFont val="Tahoma"/>
            <family val="2"/>
          </rPr>
          <t>The number of fracture intersections with the circular scanline.</t>
        </r>
      </text>
    </comment>
    <comment ref="J30" authorId="0" shapeId="0">
      <text>
        <r>
          <rPr>
            <sz val="9"/>
            <color indexed="81"/>
            <rFont val="Tahoma"/>
            <family val="2"/>
          </rPr>
          <t>Topology notation following Sanderson and Nixon (2015)</t>
        </r>
      </text>
    </comment>
    <comment ref="D31" authorId="0" shapeId="0">
      <text>
        <r>
          <rPr>
            <sz val="9"/>
            <color indexed="81"/>
            <rFont val="Tahoma"/>
            <family val="2"/>
          </rPr>
          <t>Nc is the same as n in equations used by Mauldon et al. (2001).</t>
        </r>
      </text>
    </comment>
    <comment ref="G31" authorId="0" shapeId="0">
      <text>
        <r>
          <rPr>
            <sz val="9"/>
            <color indexed="81"/>
            <rFont val="Tahoma"/>
            <family val="2"/>
          </rPr>
          <t>The time taken by participants to count Nc</t>
        </r>
      </text>
    </comment>
    <comment ref="J31" authorId="0" shapeId="0">
      <text>
        <r>
          <rPr>
            <sz val="9"/>
            <color indexed="81"/>
            <rFont val="Tahoma"/>
            <family val="2"/>
          </rPr>
          <t>Number of i-nodes (fracture terminating into rock) recoded by a participant</t>
        </r>
      </text>
    </comment>
    <comment ref="M31" authorId="0" shapeId="0">
      <text>
        <r>
          <rPr>
            <sz val="9"/>
            <color indexed="81"/>
            <rFont val="Tahoma"/>
            <family val="2"/>
          </rPr>
          <t>Number of y-nodes (fracture terminating into another fracture) recoded by a participant</t>
        </r>
      </text>
    </comment>
    <comment ref="P31" authorId="0" shapeId="0">
      <text>
        <r>
          <rPr>
            <sz val="9"/>
            <color indexed="81"/>
            <rFont val="Tahoma"/>
            <family val="2"/>
          </rPr>
          <t>Number of x-nodes (point where a fracture crossing another fracture) recoded by a participant</t>
        </r>
      </text>
    </comment>
    <comment ref="S31" authorId="0" shapeId="0">
      <text>
        <r>
          <rPr>
            <sz val="9"/>
            <color indexed="81"/>
            <rFont val="Tahoma"/>
            <family val="2"/>
          </rPr>
          <t>The time taken for a participant to record all node types within a circular scanline.</t>
        </r>
      </text>
    </comment>
    <comment ref="V31" authorId="0" shapeId="0">
      <text>
        <r>
          <rPr>
            <sz val="9"/>
            <color indexed="81"/>
            <rFont val="Tahoma"/>
            <family val="2"/>
          </rPr>
          <t>Mean trace length estimator (Mauldon et al., 2001). 
Tl = [Nc / (Ni+Ny)] *  [(Pi*r) / 2]
* Note Ni + Ny = number of fracture terminations within the circule (m)</t>
        </r>
      </text>
    </comment>
    <comment ref="Y31" authorId="0" shapeId="0">
      <text>
        <r>
          <rPr>
            <sz val="9"/>
            <color indexed="81"/>
            <rFont val="Tahoma"/>
            <family val="2"/>
          </rPr>
          <t>The percentage of connected branches (Pc) (Sanderson and Nixon, 2015)
Pc = (3Ny + 4Nx) / (Ni + 3Ny + 4Nx)</t>
        </r>
      </text>
    </comment>
    <comment ref="AB31" authorId="0" shapeId="0">
      <text>
        <r>
          <rPr>
            <sz val="9"/>
            <color indexed="81"/>
            <rFont val="Tahoma"/>
            <family val="2"/>
          </rPr>
          <t>Fracture intensity (fractures per meter) (Mauldon et al., 2001). 
I = Nc / 4r
r = radius of the circular scanline.</t>
        </r>
      </text>
    </comment>
    <comment ref="AE31" authorId="0" shapeId="0">
      <text>
        <r>
          <rPr>
            <sz val="9"/>
            <color indexed="81"/>
            <rFont val="Tahoma"/>
            <family val="2"/>
          </rPr>
          <t>Fracture Density (fractures per unit area, D) (Mauldon et al., 2001)
D = (Ni + Ny) / (2*pi*r^2)
r = radius of the circular scanline.
* Note Ni + Ny = number of fracture terminations within the circule (m)</t>
        </r>
      </text>
    </comment>
    <comment ref="B32" authorId="0" shapeId="0">
      <text>
        <r>
          <rPr>
            <sz val="9"/>
            <color indexed="81"/>
            <rFont val="Tahoma"/>
            <family val="2"/>
          </rPr>
          <t>Scanlines are presented in the order undertaken in the workshops</t>
        </r>
      </text>
    </comment>
  </commentList>
</comments>
</file>

<file path=xl/comments2.xml><?xml version="1.0" encoding="utf-8"?>
<comments xmlns="http://schemas.openxmlformats.org/spreadsheetml/2006/main">
  <authors>
    <author>Billy Andrews</author>
  </authors>
  <commentList>
    <comment ref="J12" authorId="0" shapeId="0">
      <text>
        <r>
          <rPr>
            <b/>
            <sz val="9"/>
            <color indexed="81"/>
            <rFont val="Tahoma"/>
            <family val="2"/>
          </rPr>
          <t>Billy Andrews:</t>
        </r>
        <r>
          <rPr>
            <sz val="9"/>
            <color indexed="81"/>
            <rFont val="Tahoma"/>
            <family val="2"/>
          </rPr>
          <t xml:space="preserve">
did not manually record the number</t>
        </r>
      </text>
    </comment>
    <comment ref="AC12" authorId="0" shapeId="0">
      <text>
        <r>
          <rPr>
            <b/>
            <sz val="9"/>
            <color indexed="81"/>
            <rFont val="Tahoma"/>
            <family val="2"/>
          </rPr>
          <t>Billy Andrews:</t>
        </r>
        <r>
          <rPr>
            <sz val="9"/>
            <color indexed="81"/>
            <rFont val="Tahoma"/>
            <family val="2"/>
          </rPr>
          <t xml:space="preserve">
did not manually record the number</t>
        </r>
      </text>
    </comment>
    <comment ref="D27" authorId="0" shapeId="0">
      <text>
        <r>
          <rPr>
            <b/>
            <sz val="9"/>
            <color indexed="81"/>
            <rFont val="Tahoma"/>
            <family val="2"/>
          </rPr>
          <t>Billy Andrews:</t>
        </r>
        <r>
          <rPr>
            <sz val="9"/>
            <color indexed="81"/>
            <rFont val="Tahoma"/>
            <family val="2"/>
          </rPr>
          <t xml:space="preserve">
Seems from the annotated scanline to not have understood the instructions</t>
        </r>
      </text>
    </comment>
    <comment ref="W27" authorId="0" shapeId="0">
      <text>
        <r>
          <rPr>
            <b/>
            <sz val="9"/>
            <color indexed="81"/>
            <rFont val="Tahoma"/>
            <family val="2"/>
          </rPr>
          <t>Billy Andrews:</t>
        </r>
        <r>
          <rPr>
            <sz val="9"/>
            <color indexed="81"/>
            <rFont val="Tahoma"/>
            <family val="2"/>
          </rPr>
          <t xml:space="preserve">
Seems from the annotated scanline to not have understood the instructions</t>
        </r>
      </text>
    </comment>
    <comment ref="V32" authorId="0" shapeId="0">
      <text>
        <r>
          <rPr>
            <b/>
            <sz val="9"/>
            <color indexed="81"/>
            <rFont val="Tahoma"/>
            <family val="2"/>
          </rPr>
          <t>Billy Andrews:</t>
        </r>
        <r>
          <rPr>
            <sz val="9"/>
            <color indexed="81"/>
            <rFont val="Tahoma"/>
            <family val="2"/>
          </rPr>
          <t xml:space="preserve">
Participant 28 did not annotate the worksheet.</t>
        </r>
      </text>
    </comment>
  </commentList>
</comments>
</file>

<file path=xl/comments3.xml><?xml version="1.0" encoding="utf-8"?>
<comments xmlns="http://schemas.openxmlformats.org/spreadsheetml/2006/main">
  <authors>
    <author>Billy Andrews</author>
  </authors>
  <commentList>
    <comment ref="U32" authorId="0" shapeId="0">
      <text>
        <r>
          <rPr>
            <b/>
            <sz val="9"/>
            <color indexed="81"/>
            <rFont val="Tahoma"/>
            <family val="2"/>
          </rPr>
          <t>Billy Andrews:</t>
        </r>
        <r>
          <rPr>
            <sz val="9"/>
            <color indexed="81"/>
            <rFont val="Tahoma"/>
            <family val="2"/>
          </rPr>
          <t xml:space="preserve">
Participant 28 did not annotate the worksheet.</t>
        </r>
      </text>
    </comment>
  </commentList>
</comments>
</file>

<file path=xl/comments4.xml><?xml version="1.0" encoding="utf-8"?>
<comments xmlns="http://schemas.openxmlformats.org/spreadsheetml/2006/main">
  <authors>
    <author>Billy Andrews</author>
  </authors>
  <commentList>
    <comment ref="U32" authorId="0" shapeId="0">
      <text>
        <r>
          <rPr>
            <b/>
            <sz val="9"/>
            <color indexed="81"/>
            <rFont val="Tahoma"/>
            <family val="2"/>
          </rPr>
          <t>Billy Andrews:</t>
        </r>
        <r>
          <rPr>
            <sz val="9"/>
            <color indexed="81"/>
            <rFont val="Tahoma"/>
            <family val="2"/>
          </rPr>
          <t xml:space="preserve">
Participant 28 did not annotate the worksheet.</t>
        </r>
      </text>
    </comment>
  </commentList>
</comments>
</file>

<file path=xl/sharedStrings.xml><?xml version="1.0" encoding="utf-8"?>
<sst xmlns="http://schemas.openxmlformats.org/spreadsheetml/2006/main" count="1040" uniqueCount="121">
  <si>
    <t>Edge</t>
  </si>
  <si>
    <t>Nodes</t>
  </si>
  <si>
    <t>radius</t>
  </si>
  <si>
    <t>Nc</t>
  </si>
  <si>
    <t>T(Nc) (s)</t>
  </si>
  <si>
    <t>i</t>
  </si>
  <si>
    <t>y</t>
  </si>
  <si>
    <t>x</t>
  </si>
  <si>
    <t>T(Nodes) (s)</t>
  </si>
  <si>
    <t>n</t>
  </si>
  <si>
    <t>m</t>
  </si>
  <si>
    <t>Tl</t>
  </si>
  <si>
    <t>Intensity</t>
  </si>
  <si>
    <t>Density</t>
  </si>
  <si>
    <t>Pc</t>
  </si>
  <si>
    <t>min</t>
  </si>
  <si>
    <t>P1</t>
  </si>
  <si>
    <t>P2</t>
  </si>
  <si>
    <t>P3</t>
  </si>
  <si>
    <t>P4</t>
  </si>
  <si>
    <t>P5</t>
  </si>
  <si>
    <t>P6</t>
  </si>
  <si>
    <t>P7</t>
  </si>
  <si>
    <t>P8</t>
  </si>
  <si>
    <t>P9</t>
  </si>
  <si>
    <t>P10</t>
  </si>
  <si>
    <t>P11</t>
  </si>
  <si>
    <t>P12</t>
  </si>
  <si>
    <t>P13</t>
  </si>
  <si>
    <t>P14</t>
  </si>
  <si>
    <t>P15</t>
  </si>
  <si>
    <t>P16</t>
  </si>
  <si>
    <t>P17</t>
  </si>
  <si>
    <t>P18</t>
  </si>
  <si>
    <t>P19</t>
  </si>
  <si>
    <t>P20</t>
  </si>
  <si>
    <t>P21</t>
  </si>
  <si>
    <t>P22</t>
  </si>
  <si>
    <t>P23</t>
  </si>
  <si>
    <t>P24</t>
  </si>
  <si>
    <t>P25</t>
  </si>
  <si>
    <t>P26</t>
  </si>
  <si>
    <t>P27</t>
  </si>
  <si>
    <t>P28</t>
  </si>
  <si>
    <t>P29</t>
  </si>
  <si>
    <t>Raw data</t>
  </si>
  <si>
    <t>Sheet name</t>
  </si>
  <si>
    <t>Circle 8</t>
  </si>
  <si>
    <t>Circle 1</t>
  </si>
  <si>
    <t>Circle 5</t>
  </si>
  <si>
    <t>Circle 4</t>
  </si>
  <si>
    <t>Circle 3</t>
  </si>
  <si>
    <t>scanline</t>
  </si>
  <si>
    <t>workshop</t>
  </si>
  <si>
    <t>max</t>
  </si>
  <si>
    <t>average</t>
  </si>
  <si>
    <t>Nc (t)</t>
  </si>
  <si>
    <t>i-node</t>
  </si>
  <si>
    <t>y-node</t>
  </si>
  <si>
    <t>x-node</t>
  </si>
  <si>
    <t>WS1</t>
  </si>
  <si>
    <t>WS2</t>
  </si>
  <si>
    <t>Node Count</t>
  </si>
  <si>
    <t>C8</t>
  </si>
  <si>
    <t>C5</t>
  </si>
  <si>
    <t>C1</t>
  </si>
  <si>
    <t>C3</t>
  </si>
  <si>
    <t>C4</t>
  </si>
  <si>
    <t>Mean trace length</t>
  </si>
  <si>
    <t>Connectivity</t>
  </si>
  <si>
    <t>Fracture statstics</t>
  </si>
  <si>
    <t>Description</t>
  </si>
  <si>
    <t>Fracture statistics</t>
  </si>
  <si>
    <t>Node time (s)</t>
  </si>
  <si>
    <t>Q1</t>
  </si>
  <si>
    <t>Q2</t>
  </si>
  <si>
    <t>Q3</t>
  </si>
  <si>
    <t>I</t>
  </si>
  <si>
    <t>D</t>
  </si>
  <si>
    <t>P</t>
  </si>
  <si>
    <t>Circle radius</t>
  </si>
  <si>
    <t>0.5 m</t>
  </si>
  <si>
    <t>1.0 m</t>
  </si>
  <si>
    <t>time ( s )</t>
  </si>
  <si>
    <t>ID 1 details</t>
  </si>
  <si>
    <t>ID 2 details</t>
  </si>
  <si>
    <t>ID 3 details</t>
  </si>
  <si>
    <t>Group</t>
  </si>
  <si>
    <t>ID 1</t>
  </si>
  <si>
    <t>ID 2</t>
  </si>
  <si>
    <t>ID 3</t>
  </si>
  <si>
    <t>G1</t>
  </si>
  <si>
    <t>-</t>
  </si>
  <si>
    <t>G2</t>
  </si>
  <si>
    <t>G3</t>
  </si>
  <si>
    <t>G4</t>
  </si>
  <si>
    <t>G5</t>
  </si>
  <si>
    <t>G6</t>
  </si>
  <si>
    <t>G7</t>
  </si>
  <si>
    <t>G8</t>
  </si>
  <si>
    <t>G9</t>
  </si>
  <si>
    <t>G10</t>
  </si>
  <si>
    <t>G11</t>
  </si>
  <si>
    <t>G12</t>
  </si>
  <si>
    <t>A: Data recorded on the sheets</t>
  </si>
  <si>
    <t>B: Data marked on the sheets</t>
  </si>
  <si>
    <t>Participant experience</t>
  </si>
  <si>
    <t>B: Data recorded on the sheets</t>
  </si>
  <si>
    <t>References</t>
  </si>
  <si>
    <t>Mauldon, M., Dunne, W.M. and Rohrbaugh Jr, M.B., 2001. Circualr scanlines and circular windows: new tools for characterizing the geometry of fracture traces. Journal of Structural Geology, 23(2-3), pp.247-258.</t>
  </si>
  <si>
    <t>Sanderson, D.J. and Nixon, C.W., 2015. The use of topology in fracture network characterization. Journal of Structural Geology, 72. pp.55-66</t>
  </si>
  <si>
    <t>All sheets contain the raw data (Nc, i-, y- and x- node), time taken to undertake Nc and node counts and the derived fracture statiscics for A) the recorded values and B) the marked values from participants of both workshops for that circle.</t>
  </si>
  <si>
    <t xml:space="preserve">Definitions and equations are provided in comments below and apply for all worksheets. </t>
  </si>
  <si>
    <t>Summary of marked data</t>
  </si>
  <si>
    <t>Summary of recorded data</t>
  </si>
  <si>
    <t>Mean</t>
  </si>
  <si>
    <t>Median</t>
  </si>
  <si>
    <t>Range</t>
  </si>
  <si>
    <t>CoV</t>
  </si>
  <si>
    <t>Total</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</si>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</sst>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1"/>
      <color rgb="FF006100"/>
      <name val="Calibri"/>
      <family val="2"/>
      <scheme val="minor"/>
    </font>
    <font>
      <b/>
      <sz val="11"/>
      <color theme="1"/>
      <name val="Calibri"/>
      <family val="2"/>
      <scheme val="minor"/>
    </font>
    <font>
      <sz val="11"/>
      <name val="Calibri"/>
      <family val="2"/>
      <scheme val="minor"/>
    </font>
    <font>
      <b/>
      <sz val="9"/>
      <color indexed="81"/>
      <name val="Tahoma"/>
      <family val="2"/>
    </font>
    <font>
      <sz val="9"/>
      <color indexed="81"/>
      <name val="Tahoma"/>
      <family val="2"/>
    </font>
    <font>
      <sz val="11"/>
      <color theme="1"/>
      <name val="Calibri"/>
      <family val="2"/>
      <scheme val="minor"/>
    </font>
    <font>
      <sz val="12"/>
      <color rgb="FF9C0006"/>
      <name val="Calibri"/>
      <family val="2"/>
      <scheme val="minor"/>
    </font>
    <font>
      <sz val="12"/>
      <color rgb="FF006100"/>
      <name val="Calibri"/>
      <family val="2"/>
      <scheme val="minor"/>
    </font>
    <font>
      <u/>
      <sz val="11"/>
      <color theme="10"/>
      <name val="Calibri"/>
      <family val="2"/>
      <scheme val="minor"/>
    </font>
    <font>
      <sz val="12"/>
      <color rgb="FF9C5700"/>
      <name val="Calibri"/>
      <family val="2"/>
      <scheme val="minor"/>
    </font>
    <font>
      <b/>
      <i/>
      <sz val="11"/>
      <color theme="1"/>
      <name val="Calibri"/>
      <family val="2"/>
      <scheme val="minor"/>
    </font>
    <font>
      <i/>
      <sz val="11"/>
      <color theme="1"/>
      <name val="Calibri"/>
      <family val="2"/>
      <scheme val="minor"/>
    </font>
    <font>
      <i/>
      <sz val="1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tint="-0.14999847407452621"/>
        <bgColor indexed="64"/>
      </patternFill>
    </fill>
    <fill>
      <patternFill patternType="solid">
        <fgColor theme="2" tint="-9.9978637043366805E-2"/>
        <bgColor indexed="64"/>
      </patternFill>
    </fill>
  </fills>
  <borders count="5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0" fontId="1" fillId="2" borderId="0" applyNumberFormat="0" applyBorder="0" applyAlignment="0" applyProtection="0"/>
    <xf numFmtId="9" fontId="6" fillId="0" borderId="0" applyFont="0" applyFill="0" applyBorder="0" applyAlignment="0" applyProtection="0"/>
    <xf numFmtId="0" fontId="9" fillId="0" borderId="0" applyNumberFormat="0" applyFill="0" applyBorder="0" applyAlignment="0" applyProtection="0"/>
    <xf numFmtId="0" fontId="8" fillId="2" borderId="0" applyNumberFormat="0" applyBorder="0" applyAlignment="0" applyProtection="0"/>
    <xf numFmtId="0" fontId="7" fillId="3" borderId="0" applyNumberFormat="0" applyBorder="0" applyAlignment="0" applyProtection="0"/>
    <xf numFmtId="0" fontId="10" fillId="4" borderId="0" applyNumberFormat="0" applyBorder="0" applyAlignment="0" applyProtection="0"/>
  </cellStyleXfs>
  <cellXfs count="301">
    <xf numFmtId="0" fontId="0" fillId="0" borderId="0" xfId="0"/>
    <xf numFmtId="0" fontId="0" fillId="0" borderId="15" xfId="0" applyFont="1" applyFill="1" applyBorder="1"/>
    <xf numFmtId="2" fontId="3" fillId="0" borderId="0" xfId="0" applyNumberFormat="1" applyFont="1" applyFill="1" applyBorder="1"/>
    <xf numFmtId="2" fontId="0" fillId="0" borderId="0" xfId="0" applyNumberFormat="1" applyFont="1" applyFill="1" applyBorder="1"/>
    <xf numFmtId="2" fontId="3" fillId="0" borderId="16" xfId="0" applyNumberFormat="1" applyFont="1" applyFill="1" applyBorder="1"/>
    <xf numFmtId="2" fontId="0" fillId="0" borderId="16" xfId="0" applyNumberFormat="1" applyFont="1" applyFill="1" applyBorder="1"/>
    <xf numFmtId="0" fontId="0" fillId="0" borderId="0" xfId="0" applyFont="1" applyFill="1" applyAlignment="1">
      <alignment horizontal="center"/>
    </xf>
    <xf numFmtId="0" fontId="3" fillId="0" borderId="13" xfId="1" applyFont="1" applyFill="1" applyBorder="1"/>
    <xf numFmtId="0" fontId="3" fillId="0" borderId="17" xfId="1" applyFont="1" applyFill="1" applyBorder="1"/>
    <xf numFmtId="0" fontId="0" fillId="0" borderId="37" xfId="0" applyFont="1" applyFill="1" applyBorder="1"/>
    <xf numFmtId="0" fontId="0" fillId="0" borderId="39" xfId="0" applyFont="1" applyFill="1" applyBorder="1"/>
    <xf numFmtId="0" fontId="3" fillId="0" borderId="21" xfId="1" applyFont="1" applyFill="1" applyBorder="1"/>
    <xf numFmtId="2" fontId="3" fillId="0" borderId="20" xfId="0" applyNumberFormat="1" applyFont="1" applyFill="1" applyBorder="1"/>
    <xf numFmtId="2" fontId="0" fillId="0" borderId="20" xfId="0" applyNumberFormat="1" applyFont="1" applyFill="1" applyBorder="1"/>
    <xf numFmtId="9" fontId="0" fillId="0" borderId="22" xfId="2" applyFont="1" applyFill="1" applyBorder="1"/>
    <xf numFmtId="0" fontId="0" fillId="0" borderId="23" xfId="0" applyBorder="1" applyAlignment="1">
      <alignment horizontal="center"/>
    </xf>
    <xf numFmtId="0" fontId="0" fillId="0" borderId="14" xfId="0" applyBorder="1" applyAlignment="1">
      <alignment horizontal="center"/>
    </xf>
    <xf numFmtId="0" fontId="0" fillId="0" borderId="24" xfId="0" applyBorder="1" applyAlignment="1">
      <alignment horizontal="center"/>
    </xf>
    <xf numFmtId="0" fontId="0" fillId="0" borderId="18" xfId="0" applyBorder="1" applyAlignment="1">
      <alignment horizontal="center"/>
    </xf>
    <xf numFmtId="0" fontId="0" fillId="0" borderId="11" xfId="0" applyFont="1" applyFill="1" applyBorder="1" applyAlignment="1">
      <alignment horizontal="center"/>
    </xf>
    <xf numFmtId="0" fontId="0" fillId="0" borderId="12" xfId="0" applyFont="1" applyFill="1" applyBorder="1" applyAlignment="1">
      <alignment horizontal="center"/>
    </xf>
    <xf numFmtId="0" fontId="0" fillId="0" borderId="0" xfId="0" applyFont="1" applyBorder="1" applyAlignment="1">
      <alignment horizontal="center"/>
    </xf>
    <xf numFmtId="0" fontId="0" fillId="0" borderId="29" xfId="0" applyFont="1" applyFill="1" applyBorder="1" applyAlignment="1">
      <alignment horizontal="center"/>
    </xf>
    <xf numFmtId="0" fontId="0" fillId="0" borderId="13" xfId="0" applyFont="1" applyFill="1" applyBorder="1" applyAlignment="1">
      <alignment horizontal="center"/>
    </xf>
    <xf numFmtId="0" fontId="0" fillId="0" borderId="0" xfId="0" applyFont="1" applyFill="1" applyBorder="1" applyAlignment="1">
      <alignment horizontal="center"/>
    </xf>
    <xf numFmtId="0" fontId="3" fillId="0" borderId="13" xfId="1" applyFont="1" applyFill="1" applyBorder="1" applyAlignment="1">
      <alignment horizontal="center"/>
    </xf>
    <xf numFmtId="2" fontId="3" fillId="0" borderId="0" xfId="0" applyNumberFormat="1" applyFont="1" applyFill="1" applyBorder="1" applyAlignment="1">
      <alignment horizontal="center"/>
    </xf>
    <xf numFmtId="2" fontId="0" fillId="0" borderId="0" xfId="0" applyNumberFormat="1" applyFont="1" applyFill="1" applyBorder="1" applyAlignment="1">
      <alignment horizontal="center"/>
    </xf>
    <xf numFmtId="9" fontId="0" fillId="0" borderId="14" xfId="2" applyFont="1" applyFill="1" applyBorder="1" applyAlignment="1">
      <alignment horizontal="center"/>
    </xf>
    <xf numFmtId="0" fontId="0" fillId="0" borderId="37" xfId="0" applyFont="1" applyFill="1" applyBorder="1" applyAlignment="1">
      <alignment horizontal="center"/>
    </xf>
    <xf numFmtId="0" fontId="0" fillId="0" borderId="39" xfId="0" applyFont="1" applyFill="1" applyBorder="1" applyAlignment="1">
      <alignment horizontal="center"/>
    </xf>
    <xf numFmtId="0" fontId="0" fillId="0" borderId="20" xfId="0" applyFont="1" applyBorder="1" applyAlignment="1">
      <alignment horizontal="center"/>
    </xf>
    <xf numFmtId="0" fontId="0" fillId="0" borderId="28" xfId="0" applyFont="1" applyFill="1" applyBorder="1" applyAlignment="1">
      <alignment horizontal="center"/>
    </xf>
    <xf numFmtId="0" fontId="0" fillId="0" borderId="21" xfId="0" applyFont="1" applyFill="1" applyBorder="1" applyAlignment="1">
      <alignment horizontal="center"/>
    </xf>
    <xf numFmtId="0" fontId="0" fillId="0" borderId="20" xfId="0" applyFont="1" applyFill="1" applyBorder="1" applyAlignment="1">
      <alignment horizontal="center"/>
    </xf>
    <xf numFmtId="0" fontId="3" fillId="0" borderId="21" xfId="1" applyFont="1" applyFill="1" applyBorder="1" applyAlignment="1">
      <alignment horizontal="center"/>
    </xf>
    <xf numFmtId="2" fontId="3" fillId="0" borderId="20" xfId="0" applyNumberFormat="1" applyFont="1" applyFill="1" applyBorder="1" applyAlignment="1">
      <alignment horizontal="center"/>
    </xf>
    <xf numFmtId="2" fontId="0" fillId="0" borderId="20" xfId="0" applyNumberFormat="1" applyFont="1" applyFill="1" applyBorder="1" applyAlignment="1">
      <alignment horizontal="center"/>
    </xf>
    <xf numFmtId="9" fontId="0" fillId="0" borderId="22" xfId="2" applyFont="1" applyFill="1" applyBorder="1" applyAlignment="1">
      <alignment horizontal="center"/>
    </xf>
    <xf numFmtId="0" fontId="0" fillId="0" borderId="15" xfId="0" applyFont="1" applyFill="1" applyBorder="1" applyAlignment="1">
      <alignment horizontal="center"/>
    </xf>
    <xf numFmtId="0" fontId="0" fillId="0" borderId="26" xfId="0" applyFont="1" applyFill="1" applyBorder="1" applyAlignment="1">
      <alignment horizontal="center"/>
    </xf>
    <xf numFmtId="0" fontId="0" fillId="0" borderId="16" xfId="0" applyFont="1" applyBorder="1" applyAlignment="1">
      <alignment horizontal="center"/>
    </xf>
    <xf numFmtId="0" fontId="0" fillId="0" borderId="30" xfId="0" applyFont="1" applyFill="1" applyBorder="1" applyAlignment="1">
      <alignment horizontal="center"/>
    </xf>
    <xf numFmtId="0" fontId="0" fillId="0" borderId="17" xfId="0" applyFont="1" applyFill="1" applyBorder="1" applyAlignment="1">
      <alignment horizontal="center"/>
    </xf>
    <xf numFmtId="0" fontId="0" fillId="0" borderId="16" xfId="0" applyFont="1" applyFill="1" applyBorder="1" applyAlignment="1">
      <alignment horizontal="center"/>
    </xf>
    <xf numFmtId="0" fontId="3" fillId="0" borderId="17" xfId="1" applyFont="1" applyFill="1" applyBorder="1" applyAlignment="1">
      <alignment horizontal="center"/>
    </xf>
    <xf numFmtId="2" fontId="3" fillId="0" borderId="16" xfId="0" applyNumberFormat="1" applyFont="1" applyFill="1" applyBorder="1" applyAlignment="1">
      <alignment horizontal="center"/>
    </xf>
    <xf numFmtId="2" fontId="0" fillId="0" borderId="16" xfId="0" applyNumberFormat="1" applyFont="1" applyFill="1" applyBorder="1" applyAlignment="1">
      <alignment horizontal="center"/>
    </xf>
    <xf numFmtId="9" fontId="0" fillId="0" borderId="18" xfId="2" applyFont="1" applyFill="1" applyBorder="1" applyAlignment="1">
      <alignment horizontal="center"/>
    </xf>
    <xf numFmtId="0" fontId="3" fillId="0" borderId="15" xfId="0" applyFont="1" applyFill="1" applyBorder="1"/>
    <xf numFmtId="0" fontId="3" fillId="0" borderId="0" xfId="0" applyFont="1" applyFill="1" applyBorder="1"/>
    <xf numFmtId="0" fontId="3" fillId="0" borderId="16" xfId="0" applyFont="1" applyFill="1" applyBorder="1"/>
    <xf numFmtId="0" fontId="0" fillId="0" borderId="0" xfId="0" applyFont="1" applyFill="1" applyBorder="1"/>
    <xf numFmtId="0" fontId="0" fillId="0" borderId="16" xfId="0" applyFont="1" applyFill="1" applyBorder="1"/>
    <xf numFmtId="0" fontId="0" fillId="0" borderId="11" xfId="0" applyFont="1" applyFill="1" applyBorder="1"/>
    <xf numFmtId="0" fontId="0" fillId="0" borderId="12" xfId="0" applyFont="1" applyFill="1" applyBorder="1"/>
    <xf numFmtId="0" fontId="0" fillId="0" borderId="26" xfId="0" applyFont="1" applyFill="1" applyBorder="1"/>
    <xf numFmtId="0" fontId="0" fillId="0" borderId="13" xfId="0" applyFont="1" applyFill="1" applyBorder="1"/>
    <xf numFmtId="0" fontId="0" fillId="0" borderId="17" xfId="0" applyFont="1" applyFill="1" applyBorder="1"/>
    <xf numFmtId="0" fontId="0" fillId="0" borderId="20" xfId="0" applyFont="1" applyFill="1" applyBorder="1"/>
    <xf numFmtId="0" fontId="0" fillId="0" borderId="21" xfId="0" applyFont="1" applyFill="1" applyBorder="1"/>
    <xf numFmtId="0" fontId="3" fillId="0" borderId="11" xfId="0" applyFont="1" applyFill="1" applyBorder="1"/>
    <xf numFmtId="0" fontId="3" fillId="0" borderId="12" xfId="0" applyFont="1" applyFill="1" applyBorder="1"/>
    <xf numFmtId="0" fontId="3" fillId="0" borderId="26" xfId="0" applyFont="1" applyFill="1" applyBorder="1"/>
    <xf numFmtId="0" fontId="3" fillId="0" borderId="13" xfId="0" applyFont="1" applyFill="1" applyBorder="1"/>
    <xf numFmtId="0" fontId="3" fillId="0" borderId="17" xfId="0" applyFont="1" applyFill="1" applyBorder="1"/>
    <xf numFmtId="9" fontId="0" fillId="0" borderId="14" xfId="2" applyFont="1" applyFill="1" applyBorder="1"/>
    <xf numFmtId="9" fontId="0" fillId="0" borderId="18" xfId="2" applyFont="1" applyFill="1" applyBorder="1"/>
    <xf numFmtId="0" fontId="0" fillId="0" borderId="23" xfId="0" applyFill="1" applyBorder="1"/>
    <xf numFmtId="0" fontId="0" fillId="0" borderId="24" xfId="0" applyFill="1" applyBorder="1"/>
    <xf numFmtId="0" fontId="0" fillId="0" borderId="39" xfId="0" applyFill="1" applyBorder="1"/>
    <xf numFmtId="0" fontId="3" fillId="0" borderId="39" xfId="0" applyFont="1" applyFill="1" applyBorder="1"/>
    <xf numFmtId="0" fontId="3" fillId="0" borderId="20" xfId="0" applyFont="1" applyFill="1" applyBorder="1"/>
    <xf numFmtId="0" fontId="0" fillId="0" borderId="27" xfId="0" applyFill="1" applyBorder="1"/>
    <xf numFmtId="0" fontId="0" fillId="0" borderId="37" xfId="0" applyFill="1" applyBorder="1"/>
    <xf numFmtId="0" fontId="3" fillId="0" borderId="37" xfId="0" applyFont="1" applyFill="1" applyBorder="1"/>
    <xf numFmtId="0" fontId="0" fillId="0" borderId="0" xfId="0"/>
    <xf numFmtId="0" fontId="0" fillId="0" borderId="0" xfId="0" applyFill="1" applyBorder="1"/>
    <xf numFmtId="0" fontId="0" fillId="0" borderId="11" xfId="0" applyFill="1" applyBorder="1"/>
    <xf numFmtId="0" fontId="0" fillId="0" borderId="12" xfId="0" applyFill="1" applyBorder="1"/>
    <xf numFmtId="0" fontId="0" fillId="0" borderId="13" xfId="0" applyFill="1" applyBorder="1"/>
    <xf numFmtId="0" fontId="3" fillId="0" borderId="0" xfId="0" applyFont="1" applyFill="1" applyBorder="1"/>
    <xf numFmtId="0" fontId="0" fillId="0" borderId="14" xfId="0" applyFill="1" applyBorder="1"/>
    <xf numFmtId="0" fontId="0" fillId="0" borderId="15" xfId="0" applyFill="1" applyBorder="1"/>
    <xf numFmtId="0" fontId="0" fillId="0" borderId="26" xfId="0" applyFill="1" applyBorder="1"/>
    <xf numFmtId="0" fontId="0" fillId="0" borderId="16" xfId="0" applyFill="1" applyBorder="1"/>
    <xf numFmtId="0" fontId="0" fillId="0" borderId="17" xfId="0" applyFill="1" applyBorder="1"/>
    <xf numFmtId="0" fontId="3" fillId="0" borderId="16" xfId="0" applyFont="1" applyFill="1" applyBorder="1"/>
    <xf numFmtId="0" fontId="0" fillId="0" borderId="18" xfId="0" applyFill="1" applyBorder="1"/>
    <xf numFmtId="0" fontId="0" fillId="0" borderId="0" xfId="0" applyFont="1" applyFill="1" applyBorder="1"/>
    <xf numFmtId="0" fontId="0" fillId="0" borderId="16" xfId="0" applyFont="1" applyFill="1" applyBorder="1"/>
    <xf numFmtId="0" fontId="0" fillId="0" borderId="11" xfId="0" applyFont="1" applyFill="1" applyBorder="1"/>
    <xf numFmtId="0" fontId="0" fillId="0" borderId="12" xfId="0" applyFont="1" applyFill="1" applyBorder="1"/>
    <xf numFmtId="0" fontId="0" fillId="0" borderId="26" xfId="0" applyFont="1" applyFill="1" applyBorder="1"/>
    <xf numFmtId="0" fontId="0" fillId="0" borderId="13" xfId="0" applyFont="1" applyFill="1" applyBorder="1"/>
    <xf numFmtId="0" fontId="0" fillId="0" borderId="17" xfId="0" applyFont="1" applyFill="1" applyBorder="1"/>
    <xf numFmtId="0" fontId="0" fillId="0" borderId="20" xfId="0" applyFont="1" applyFill="1" applyBorder="1"/>
    <xf numFmtId="0" fontId="0" fillId="0" borderId="21" xfId="0" applyFont="1" applyFill="1" applyBorder="1"/>
    <xf numFmtId="0" fontId="3" fillId="0" borderId="11" xfId="0" applyFont="1" applyFill="1" applyBorder="1"/>
    <xf numFmtId="0" fontId="3" fillId="0" borderId="12" xfId="0" applyFont="1" applyFill="1" applyBorder="1"/>
    <xf numFmtId="0" fontId="3" fillId="0" borderId="26" xfId="0" applyFont="1" applyFill="1" applyBorder="1"/>
    <xf numFmtId="0" fontId="3" fillId="0" borderId="13" xfId="0" applyFont="1" applyFill="1" applyBorder="1"/>
    <xf numFmtId="0" fontId="3" fillId="0" borderId="17" xfId="0" applyFont="1" applyFill="1" applyBorder="1"/>
    <xf numFmtId="0" fontId="0" fillId="0" borderId="20" xfId="0" applyFill="1" applyBorder="1"/>
    <xf numFmtId="0" fontId="0" fillId="0" borderId="22" xfId="0" applyFill="1" applyBorder="1"/>
    <xf numFmtId="0" fontId="0" fillId="0" borderId="21" xfId="0" applyFill="1" applyBorder="1"/>
    <xf numFmtId="9" fontId="0" fillId="0" borderId="14" xfId="2" applyFont="1" applyFill="1" applyBorder="1"/>
    <xf numFmtId="9" fontId="0" fillId="0" borderId="18" xfId="2" applyFont="1" applyFill="1" applyBorder="1"/>
    <xf numFmtId="0" fontId="3" fillId="0" borderId="21" xfId="0" applyFont="1" applyFill="1" applyBorder="1"/>
    <xf numFmtId="0" fontId="0" fillId="5" borderId="6" xfId="0" applyFont="1" applyFill="1" applyBorder="1"/>
    <xf numFmtId="0" fontId="0" fillId="5" borderId="7" xfId="0" applyFont="1" applyFill="1" applyBorder="1"/>
    <xf numFmtId="0" fontId="0" fillId="5" borderId="8" xfId="0" applyFont="1" applyFill="1" applyBorder="1"/>
    <xf numFmtId="0" fontId="0" fillId="5" borderId="38" xfId="0" applyFont="1" applyFill="1" applyBorder="1"/>
    <xf numFmtId="0" fontId="0" fillId="5" borderId="9" xfId="0" applyFont="1" applyFill="1" applyBorder="1"/>
    <xf numFmtId="0" fontId="3" fillId="5" borderId="8" xfId="0" applyFont="1" applyFill="1" applyBorder="1"/>
    <xf numFmtId="0" fontId="0" fillId="5" borderId="10" xfId="0" applyFont="1" applyFill="1" applyBorder="1"/>
    <xf numFmtId="0" fontId="0" fillId="0" borderId="0" xfId="0" applyAlignment="1">
      <alignment horizontal="center"/>
    </xf>
    <xf numFmtId="0" fontId="0" fillId="5" borderId="6" xfId="0" applyFill="1" applyBorder="1" applyAlignment="1">
      <alignment horizontal="center"/>
    </xf>
    <xf numFmtId="0" fontId="9" fillId="5" borderId="11" xfId="3" applyFill="1" applyBorder="1" applyAlignment="1">
      <alignment horizontal="center"/>
    </xf>
    <xf numFmtId="0" fontId="0" fillId="5" borderId="27" xfId="0" applyFill="1" applyBorder="1" applyAlignment="1">
      <alignment horizontal="center"/>
    </xf>
    <xf numFmtId="0" fontId="0" fillId="5" borderId="20" xfId="0" applyFill="1" applyBorder="1" applyAlignment="1">
      <alignment horizontal="center"/>
    </xf>
    <xf numFmtId="0" fontId="0" fillId="5" borderId="21" xfId="0" applyFill="1" applyBorder="1" applyAlignment="1">
      <alignment horizontal="center"/>
    </xf>
    <xf numFmtId="0" fontId="0" fillId="5" borderId="22" xfId="0" applyFill="1" applyBorder="1" applyAlignment="1">
      <alignment horizontal="center"/>
    </xf>
    <xf numFmtId="0" fontId="0" fillId="5" borderId="28" xfId="0" applyFill="1" applyBorder="1" applyAlignment="1">
      <alignment horizontal="center"/>
    </xf>
    <xf numFmtId="0" fontId="0" fillId="5" borderId="42" xfId="0" applyFill="1"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3" xfId="0" applyBorder="1" applyAlignment="1">
      <alignment horizontal="center"/>
    </xf>
    <xf numFmtId="0" fontId="0" fillId="0" borderId="44" xfId="0" applyBorder="1" applyAlignment="1">
      <alignment horizontal="center"/>
    </xf>
    <xf numFmtId="0" fontId="0" fillId="0" borderId="40" xfId="0" applyBorder="1" applyAlignment="1">
      <alignment horizontal="center"/>
    </xf>
    <xf numFmtId="2" fontId="0" fillId="0" borderId="41" xfId="0" applyNumberFormat="1" applyBorder="1" applyAlignment="1">
      <alignment horizontal="center"/>
    </xf>
    <xf numFmtId="2" fontId="0" fillId="0" borderId="42" xfId="0" applyNumberFormat="1" applyBorder="1" applyAlignment="1">
      <alignment horizontal="center"/>
    </xf>
    <xf numFmtId="2" fontId="0" fillId="0" borderId="43" xfId="0" applyNumberFormat="1" applyBorder="1" applyAlignment="1">
      <alignment horizontal="center"/>
    </xf>
    <xf numFmtId="9" fontId="0" fillId="0" borderId="40" xfId="0" applyNumberFormat="1" applyBorder="1" applyAlignment="1">
      <alignment horizontal="center"/>
    </xf>
    <xf numFmtId="9" fontId="0" fillId="0" borderId="42" xfId="0" applyNumberFormat="1" applyBorder="1" applyAlignment="1">
      <alignment horizontal="center"/>
    </xf>
    <xf numFmtId="9" fontId="0" fillId="0" borderId="43" xfId="0" applyNumberFormat="1" applyBorder="1" applyAlignment="1">
      <alignment horizontal="center"/>
    </xf>
    <xf numFmtId="2" fontId="0" fillId="0" borderId="40" xfId="0" applyNumberFormat="1" applyBorder="1" applyAlignment="1">
      <alignment horizontal="center"/>
    </xf>
    <xf numFmtId="2" fontId="0" fillId="0" borderId="44" xfId="0" applyNumberFormat="1" applyBorder="1" applyAlignment="1">
      <alignment horizontal="center"/>
    </xf>
    <xf numFmtId="0" fontId="0" fillId="5" borderId="46" xfId="0" applyFill="1" applyBorder="1" applyAlignment="1">
      <alignment horizontal="center"/>
    </xf>
    <xf numFmtId="0" fontId="0" fillId="0" borderId="45" xfId="0" applyBorder="1" applyAlignment="1">
      <alignment horizontal="center"/>
    </xf>
    <xf numFmtId="0" fontId="0" fillId="0" borderId="46" xfId="0" applyBorder="1" applyAlignment="1">
      <alignment horizontal="center"/>
    </xf>
    <xf numFmtId="0" fontId="0" fillId="0" borderId="47" xfId="0" applyBorder="1" applyAlignment="1">
      <alignment horizontal="center"/>
    </xf>
    <xf numFmtId="0" fontId="0" fillId="0" borderId="48" xfId="0" applyBorder="1" applyAlignment="1">
      <alignment horizontal="center"/>
    </xf>
    <xf numFmtId="0" fontId="0" fillId="0" borderId="49" xfId="0" applyBorder="1" applyAlignment="1">
      <alignment horizontal="center"/>
    </xf>
    <xf numFmtId="2" fontId="0" fillId="0" borderId="45" xfId="0" applyNumberFormat="1" applyBorder="1" applyAlignment="1">
      <alignment horizontal="center"/>
    </xf>
    <xf numFmtId="2" fontId="0" fillId="0" borderId="46" xfId="0" applyNumberFormat="1" applyBorder="1" applyAlignment="1">
      <alignment horizontal="center"/>
    </xf>
    <xf numFmtId="2" fontId="0" fillId="0" borderId="47" xfId="0" applyNumberFormat="1" applyBorder="1" applyAlignment="1">
      <alignment horizontal="center"/>
    </xf>
    <xf numFmtId="9" fontId="0" fillId="0" borderId="49" xfId="0" applyNumberFormat="1" applyBorder="1" applyAlignment="1">
      <alignment horizontal="center"/>
    </xf>
    <xf numFmtId="9" fontId="0" fillId="0" borderId="46" xfId="0" applyNumberFormat="1" applyBorder="1" applyAlignment="1">
      <alignment horizontal="center"/>
    </xf>
    <xf numFmtId="9" fontId="0" fillId="0" borderId="47" xfId="0" applyNumberFormat="1" applyBorder="1" applyAlignment="1">
      <alignment horizontal="center"/>
    </xf>
    <xf numFmtId="2" fontId="0" fillId="0" borderId="49" xfId="0" applyNumberFormat="1" applyBorder="1" applyAlignment="1">
      <alignment horizontal="center"/>
    </xf>
    <xf numFmtId="2" fontId="0" fillId="0" borderId="48" xfId="0" applyNumberFormat="1" applyBorder="1" applyAlignment="1">
      <alignment horizontal="center"/>
    </xf>
    <xf numFmtId="0" fontId="0" fillId="5" borderId="50" xfId="0" applyFill="1" applyBorder="1" applyAlignment="1">
      <alignment horizontal="center"/>
    </xf>
    <xf numFmtId="0" fontId="0" fillId="0" borderId="51" xfId="0" applyBorder="1" applyAlignment="1">
      <alignment horizontal="center"/>
    </xf>
    <xf numFmtId="0" fontId="0" fillId="0" borderId="50" xfId="0" applyBorder="1" applyAlignment="1">
      <alignment horizontal="center"/>
    </xf>
    <xf numFmtId="0" fontId="0" fillId="0" borderId="52" xfId="0" applyBorder="1" applyAlignment="1">
      <alignment horizontal="center"/>
    </xf>
    <xf numFmtId="0" fontId="0" fillId="0" borderId="53" xfId="0" applyBorder="1" applyAlignment="1">
      <alignment horizontal="center"/>
    </xf>
    <xf numFmtId="0" fontId="0" fillId="0" borderId="54" xfId="0" applyBorder="1" applyAlignment="1">
      <alignment horizontal="center"/>
    </xf>
    <xf numFmtId="2" fontId="0" fillId="0" borderId="51" xfId="0" applyNumberFormat="1" applyBorder="1" applyAlignment="1">
      <alignment horizontal="center"/>
    </xf>
    <xf numFmtId="2" fontId="0" fillId="0" borderId="50" xfId="0" applyNumberFormat="1" applyBorder="1" applyAlignment="1">
      <alignment horizontal="center"/>
    </xf>
    <xf numFmtId="2" fontId="0" fillId="0" borderId="52" xfId="0" applyNumberFormat="1" applyBorder="1" applyAlignment="1">
      <alignment horizontal="center"/>
    </xf>
    <xf numFmtId="9" fontId="0" fillId="0" borderId="54" xfId="0" applyNumberFormat="1" applyBorder="1" applyAlignment="1">
      <alignment horizontal="center"/>
    </xf>
    <xf numFmtId="9" fontId="0" fillId="0" borderId="50" xfId="0" applyNumberFormat="1" applyBorder="1" applyAlignment="1">
      <alignment horizontal="center"/>
    </xf>
    <xf numFmtId="9" fontId="0" fillId="0" borderId="52" xfId="0" applyNumberFormat="1" applyBorder="1" applyAlignment="1">
      <alignment horizontal="center"/>
    </xf>
    <xf numFmtId="2" fontId="0" fillId="0" borderId="54" xfId="0" applyNumberFormat="1" applyBorder="1" applyAlignment="1">
      <alignment horizontal="center"/>
    </xf>
    <xf numFmtId="2" fontId="0" fillId="0" borderId="53" xfId="0" applyNumberFormat="1" applyBorder="1" applyAlignment="1">
      <alignment horizontal="center"/>
    </xf>
    <xf numFmtId="0" fontId="0" fillId="5" borderId="0" xfId="0" applyFill="1" applyBorder="1" applyAlignment="1">
      <alignment horizontal="center"/>
    </xf>
    <xf numFmtId="0" fontId="0" fillId="0" borderId="0" xfId="0" applyBorder="1" applyAlignment="1">
      <alignment horizontal="center"/>
    </xf>
    <xf numFmtId="0" fontId="0" fillId="0" borderId="13" xfId="0" applyBorder="1" applyAlignment="1">
      <alignment horizontal="center"/>
    </xf>
    <xf numFmtId="0" fontId="0" fillId="0" borderId="29" xfId="0" applyBorder="1" applyAlignment="1">
      <alignment horizontal="center"/>
    </xf>
    <xf numFmtId="2" fontId="0" fillId="0" borderId="23" xfId="0" applyNumberFormat="1" applyBorder="1" applyAlignment="1">
      <alignment horizontal="center"/>
    </xf>
    <xf numFmtId="2" fontId="0" fillId="0" borderId="0" xfId="0" applyNumberFormat="1" applyBorder="1" applyAlignment="1">
      <alignment horizontal="center"/>
    </xf>
    <xf numFmtId="2" fontId="0" fillId="0" borderId="13" xfId="0" applyNumberFormat="1" applyBorder="1" applyAlignment="1">
      <alignment horizontal="center"/>
    </xf>
    <xf numFmtId="9" fontId="0" fillId="0" borderId="29" xfId="0" applyNumberFormat="1" applyBorder="1" applyAlignment="1">
      <alignment horizontal="center"/>
    </xf>
    <xf numFmtId="9" fontId="0" fillId="0" borderId="0" xfId="0" applyNumberFormat="1" applyBorder="1" applyAlignment="1">
      <alignment horizontal="center"/>
    </xf>
    <xf numFmtId="9" fontId="0" fillId="0" borderId="13" xfId="0" applyNumberFormat="1" applyBorder="1" applyAlignment="1">
      <alignment horizontal="center"/>
    </xf>
    <xf numFmtId="2" fontId="0" fillId="0" borderId="29" xfId="0" applyNumberFormat="1" applyBorder="1" applyAlignment="1">
      <alignment horizontal="center"/>
    </xf>
    <xf numFmtId="2" fontId="0" fillId="0" borderId="14" xfId="0" applyNumberFormat="1" applyBorder="1" applyAlignment="1">
      <alignment horizontal="center"/>
    </xf>
    <xf numFmtId="0" fontId="0" fillId="5" borderId="16" xfId="0" applyFill="1"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30" xfId="0" applyBorder="1" applyAlignment="1">
      <alignment horizontal="center"/>
    </xf>
    <xf numFmtId="2" fontId="0" fillId="0" borderId="24" xfId="0" applyNumberFormat="1" applyBorder="1" applyAlignment="1">
      <alignment horizontal="center"/>
    </xf>
    <xf numFmtId="2" fontId="0" fillId="0" borderId="16" xfId="0" applyNumberFormat="1" applyBorder="1" applyAlignment="1">
      <alignment horizontal="center"/>
    </xf>
    <xf numFmtId="2" fontId="0" fillId="0" borderId="17" xfId="0" applyNumberFormat="1" applyBorder="1" applyAlignment="1">
      <alignment horizontal="center"/>
    </xf>
    <xf numFmtId="9" fontId="0" fillId="0" borderId="30" xfId="0" applyNumberFormat="1" applyBorder="1" applyAlignment="1">
      <alignment horizontal="center"/>
    </xf>
    <xf numFmtId="9" fontId="0" fillId="0" borderId="16" xfId="0" applyNumberFormat="1" applyBorder="1" applyAlignment="1">
      <alignment horizontal="center"/>
    </xf>
    <xf numFmtId="9" fontId="0" fillId="0" borderId="17" xfId="0" applyNumberFormat="1" applyBorder="1" applyAlignment="1">
      <alignment horizontal="center"/>
    </xf>
    <xf numFmtId="2" fontId="0" fillId="0" borderId="30" xfId="0" applyNumberFormat="1" applyBorder="1" applyAlignment="1">
      <alignment horizontal="center"/>
    </xf>
    <xf numFmtId="2" fontId="0" fillId="0" borderId="18" xfId="0" applyNumberFormat="1" applyBorder="1" applyAlignment="1">
      <alignment horizontal="center"/>
    </xf>
    <xf numFmtId="0" fontId="11" fillId="5" borderId="1" xfId="0" applyFont="1" applyFill="1" applyBorder="1" applyAlignment="1">
      <alignment horizontal="center"/>
    </xf>
    <xf numFmtId="0" fontId="0" fillId="5" borderId="19" xfId="0" applyFill="1" applyBorder="1" applyAlignment="1">
      <alignment horizontal="center"/>
    </xf>
    <xf numFmtId="0" fontId="0" fillId="5" borderId="2" xfId="0" applyFill="1" applyBorder="1" applyAlignment="1">
      <alignment horizontal="center"/>
    </xf>
    <xf numFmtId="0" fontId="9" fillId="5" borderId="15" xfId="3" applyFill="1" applyBorder="1" applyAlignment="1">
      <alignment horizontal="center"/>
    </xf>
    <xf numFmtId="0" fontId="12" fillId="5" borderId="6" xfId="0" applyFont="1" applyFill="1" applyBorder="1" applyAlignment="1">
      <alignment horizontal="center"/>
    </xf>
    <xf numFmtId="0" fontId="12" fillId="5" borderId="7" xfId="0" applyFont="1" applyFill="1" applyBorder="1" applyAlignment="1">
      <alignment horizontal="center"/>
    </xf>
    <xf numFmtId="0" fontId="12" fillId="5" borderId="8" xfId="0" applyFont="1" applyFill="1" applyBorder="1" applyAlignment="1">
      <alignment horizontal="center"/>
    </xf>
    <xf numFmtId="0" fontId="12" fillId="5" borderId="38" xfId="0" applyFont="1" applyFill="1" applyBorder="1" applyAlignment="1">
      <alignment horizontal="center"/>
    </xf>
    <xf numFmtId="0" fontId="12" fillId="5" borderId="9" xfId="0" applyFont="1" applyFill="1" applyBorder="1" applyAlignment="1">
      <alignment horizontal="center"/>
    </xf>
    <xf numFmtId="0" fontId="13" fillId="5" borderId="8" xfId="0" applyFont="1" applyFill="1" applyBorder="1" applyAlignment="1">
      <alignment horizontal="center"/>
    </xf>
    <xf numFmtId="0" fontId="12" fillId="5" borderId="10" xfId="0" applyFont="1" applyFill="1" applyBorder="1" applyAlignment="1">
      <alignment horizontal="center"/>
    </xf>
    <xf numFmtId="0" fontId="0" fillId="0" borderId="0" xfId="0" applyFont="1"/>
    <xf numFmtId="0" fontId="12" fillId="5" borderId="6" xfId="0" applyFont="1" applyFill="1" applyBorder="1"/>
    <xf numFmtId="0" fontId="12" fillId="5" borderId="7" xfId="0" applyFont="1" applyFill="1" applyBorder="1"/>
    <xf numFmtId="0" fontId="12" fillId="5" borderId="8" xfId="0" applyFont="1" applyFill="1" applyBorder="1"/>
    <xf numFmtId="0" fontId="12" fillId="5" borderId="38" xfId="0" applyFont="1" applyFill="1" applyBorder="1"/>
    <xf numFmtId="0" fontId="12" fillId="5" borderId="9" xfId="0" applyFont="1" applyFill="1" applyBorder="1"/>
    <xf numFmtId="0" fontId="13" fillId="5" borderId="8" xfId="0" applyFont="1" applyFill="1" applyBorder="1"/>
    <xf numFmtId="0" fontId="12" fillId="5" borderId="10" xfId="0" applyFont="1" applyFill="1" applyBorder="1"/>
    <xf numFmtId="0" fontId="12" fillId="0" borderId="0" xfId="0" applyFont="1"/>
    <xf numFmtId="0" fontId="12" fillId="5" borderId="36" xfId="0" applyFont="1" applyFill="1" applyBorder="1"/>
    <xf numFmtId="0" fontId="3" fillId="0" borderId="0" xfId="1" applyFont="1" applyFill="1" applyBorder="1" applyAlignment="1">
      <alignment horizontal="center"/>
    </xf>
    <xf numFmtId="9" fontId="0" fillId="0" borderId="0" xfId="2" applyFont="1" applyFill="1" applyBorder="1" applyAlignment="1">
      <alignment horizontal="center"/>
    </xf>
    <xf numFmtId="0" fontId="0" fillId="0" borderId="0" xfId="0" applyBorder="1"/>
    <xf numFmtId="0" fontId="0" fillId="0" borderId="16" xfId="0" applyBorder="1"/>
    <xf numFmtId="0" fontId="0" fillId="0" borderId="20" xfId="0" applyBorder="1"/>
    <xf numFmtId="0" fontId="0" fillId="6" borderId="55" xfId="0" applyFill="1" applyBorder="1"/>
    <xf numFmtId="2" fontId="0" fillId="0" borderId="19" xfId="0" applyNumberFormat="1" applyBorder="1"/>
    <xf numFmtId="0" fontId="0" fillId="6" borderId="56" xfId="0" applyFill="1" applyBorder="1"/>
    <xf numFmtId="2" fontId="0" fillId="0" borderId="0" xfId="0" applyNumberFormat="1" applyBorder="1"/>
    <xf numFmtId="0" fontId="0" fillId="6" borderId="57" xfId="0" applyFill="1" applyBorder="1"/>
    <xf numFmtId="2" fontId="0" fillId="0" borderId="16" xfId="0" applyNumberFormat="1" applyBorder="1"/>
    <xf numFmtId="0" fontId="0" fillId="0" borderId="0" xfId="0" applyFont="1" applyFill="1" applyBorder="1" applyAlignment="1">
      <alignment vertical="center"/>
    </xf>
    <xf numFmtId="2" fontId="0" fillId="0" borderId="2" xfId="0" applyNumberFormat="1" applyBorder="1"/>
    <xf numFmtId="2" fontId="0" fillId="0" borderId="14" xfId="0" applyNumberFormat="1" applyBorder="1"/>
    <xf numFmtId="0" fontId="0" fillId="0" borderId="14" xfId="0" applyBorder="1"/>
    <xf numFmtId="2" fontId="0" fillId="0" borderId="18" xfId="0" applyNumberFormat="1" applyBorder="1"/>
    <xf numFmtId="0" fontId="0" fillId="0" borderId="0" xfId="0" applyFill="1" applyBorder="1" applyAlignment="1">
      <alignment horizontal="center" vertical="center"/>
    </xf>
    <xf numFmtId="0" fontId="0" fillId="0" borderId="0" xfId="0" applyFill="1" applyBorder="1" applyAlignment="1">
      <alignment horizontal="center"/>
    </xf>
    <xf numFmtId="0" fontId="0" fillId="5" borderId="51" xfId="0" applyFill="1" applyBorder="1" applyAlignment="1">
      <alignment horizontal="center" vertical="center"/>
    </xf>
    <xf numFmtId="0" fontId="0" fillId="5" borderId="45" xfId="0" applyFill="1" applyBorder="1" applyAlignment="1">
      <alignment horizontal="center" vertical="center"/>
    </xf>
    <xf numFmtId="0" fontId="0" fillId="5" borderId="23" xfId="0" applyFill="1" applyBorder="1" applyAlignment="1">
      <alignment horizontal="center" vertical="center"/>
    </xf>
    <xf numFmtId="0" fontId="0" fillId="5" borderId="24" xfId="0" applyFill="1" applyBorder="1" applyAlignment="1">
      <alignment horizontal="center" vertical="center"/>
    </xf>
    <xf numFmtId="0" fontId="0" fillId="5" borderId="41" xfId="0" applyFill="1" applyBorder="1" applyAlignment="1">
      <alignment horizontal="center" vertical="center"/>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24"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0" fillId="0" borderId="29" xfId="0" applyBorder="1" applyAlignment="1">
      <alignment horizontal="center" vertical="center" wrapText="1"/>
    </xf>
    <xf numFmtId="0" fontId="0" fillId="0" borderId="0" xfId="0" applyBorder="1" applyAlignment="1">
      <alignment horizontal="center" vertical="center" wrapText="1"/>
    </xf>
    <xf numFmtId="0" fontId="0" fillId="0" borderId="14" xfId="0" applyBorder="1" applyAlignment="1">
      <alignment horizontal="center" vertical="center" wrapText="1"/>
    </xf>
    <xf numFmtId="0" fontId="0" fillId="0" borderId="30" xfId="0" applyBorder="1" applyAlignment="1">
      <alignment horizontal="center" vertical="center"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5" borderId="38" xfId="0" applyFill="1" applyBorder="1" applyAlignment="1">
      <alignment horizontal="center"/>
    </xf>
    <xf numFmtId="0" fontId="0" fillId="5" borderId="8" xfId="0" applyFill="1" applyBorder="1" applyAlignment="1">
      <alignment horizontal="center"/>
    </xf>
    <xf numFmtId="0" fontId="0" fillId="5" borderId="10" xfId="0" applyFill="1" applyBorder="1" applyAlignment="1">
      <alignment horizontal="center"/>
    </xf>
    <xf numFmtId="0" fontId="0" fillId="5" borderId="35" xfId="0" applyFill="1" applyBorder="1" applyAlignment="1">
      <alignment horizontal="center"/>
    </xf>
    <xf numFmtId="0" fontId="0" fillId="5" borderId="32" xfId="0" applyFill="1" applyBorder="1" applyAlignment="1">
      <alignment horizontal="center"/>
    </xf>
    <xf numFmtId="0" fontId="0" fillId="5" borderId="34" xfId="0" applyFill="1"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0" fontId="0" fillId="5" borderId="5" xfId="0" applyFill="1" applyBorder="1" applyAlignment="1">
      <alignment horizontal="center"/>
    </xf>
    <xf numFmtId="0" fontId="0" fillId="5" borderId="36" xfId="0" applyFill="1" applyBorder="1" applyAlignment="1">
      <alignment horizontal="center"/>
    </xf>
    <xf numFmtId="0" fontId="0" fillId="0" borderId="23" xfId="0" applyBorder="1" applyAlignment="1">
      <alignment horizontal="center"/>
    </xf>
    <xf numFmtId="0" fontId="0" fillId="0" borderId="14" xfId="0" applyBorder="1" applyAlignment="1">
      <alignment horizontal="center"/>
    </xf>
    <xf numFmtId="0" fontId="0" fillId="0" borderId="24" xfId="0" applyBorder="1" applyAlignment="1">
      <alignment horizontal="center"/>
    </xf>
    <xf numFmtId="0" fontId="0" fillId="0" borderId="18" xfId="0" applyBorder="1" applyAlignment="1">
      <alignment horizontal="center"/>
    </xf>
    <xf numFmtId="0" fontId="0" fillId="5" borderId="31" xfId="0" applyFill="1" applyBorder="1" applyAlignment="1">
      <alignment horizontal="center"/>
    </xf>
    <xf numFmtId="0" fontId="0" fillId="5" borderId="33" xfId="0" applyFill="1" applyBorder="1" applyAlignment="1">
      <alignment horizontal="center"/>
    </xf>
    <xf numFmtId="0" fontId="0" fillId="5" borderId="23" xfId="0" applyFill="1" applyBorder="1" applyAlignment="1">
      <alignment horizontal="center" vertical="center" wrapText="1"/>
    </xf>
    <xf numFmtId="0" fontId="0" fillId="5" borderId="0"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24" xfId="0" applyFill="1" applyBorder="1" applyAlignment="1">
      <alignment horizontal="center" vertical="center" wrapText="1"/>
    </xf>
    <xf numFmtId="0" fontId="0" fillId="5" borderId="16" xfId="0" applyFill="1" applyBorder="1" applyAlignment="1">
      <alignment horizontal="center" vertical="center" wrapText="1"/>
    </xf>
    <xf numFmtId="0" fontId="0" fillId="5" borderId="18" xfId="0"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3" fillId="5" borderId="0"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24"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3" fillId="5" borderId="18" xfId="0" applyFont="1" applyFill="1" applyBorder="1" applyAlignment="1">
      <alignment horizontal="center" vertical="center" wrapText="1"/>
    </xf>
    <xf numFmtId="0" fontId="2" fillId="5" borderId="3" xfId="0" applyFont="1" applyFill="1" applyBorder="1" applyAlignment="1">
      <alignment horizontal="center" wrapText="1"/>
    </xf>
    <xf numFmtId="0" fontId="2" fillId="5" borderId="4" xfId="0" applyFont="1" applyFill="1" applyBorder="1" applyAlignment="1">
      <alignment horizontal="center" wrapText="1"/>
    </xf>
    <xf numFmtId="0" fontId="2" fillId="5" borderId="5" xfId="0" applyFont="1" applyFill="1" applyBorder="1" applyAlignment="1">
      <alignment horizontal="center" wrapText="1"/>
    </xf>
    <xf numFmtId="0" fontId="2" fillId="5" borderId="19"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1" xfId="0" applyFont="1" applyFill="1" applyBorder="1" applyAlignment="1">
      <alignment horizontal="center" wrapText="1"/>
    </xf>
    <xf numFmtId="0" fontId="2" fillId="5" borderId="2" xfId="0" applyFont="1" applyFill="1" applyBorder="1" applyAlignment="1">
      <alignment horizontal="center" wrapText="1"/>
    </xf>
    <xf numFmtId="0" fontId="0" fillId="0" borderId="0" xfId="0" applyFont="1" applyFill="1" applyBorder="1" applyAlignment="1">
      <alignment horizontal="center" vertical="center" textRotation="90"/>
    </xf>
    <xf numFmtId="0" fontId="2" fillId="5" borderId="3" xfId="0" applyFont="1" applyFill="1" applyBorder="1" applyAlignment="1">
      <alignment horizontal="center"/>
    </xf>
    <xf numFmtId="0" fontId="2" fillId="5" borderId="4" xfId="0" applyFont="1" applyFill="1" applyBorder="1" applyAlignment="1">
      <alignment horizontal="center"/>
    </xf>
    <xf numFmtId="0" fontId="2" fillId="5" borderId="5" xfId="0" applyFont="1" applyFill="1" applyBorder="1" applyAlignment="1">
      <alignment horizontal="center"/>
    </xf>
    <xf numFmtId="0" fontId="2" fillId="5" borderId="25" xfId="0" applyFont="1" applyFill="1" applyBorder="1" applyAlignment="1">
      <alignment horizontal="center"/>
    </xf>
    <xf numFmtId="0" fontId="0" fillId="6" borderId="14" xfId="0" applyFont="1" applyFill="1" applyBorder="1" applyAlignment="1">
      <alignment horizontal="center" textRotation="90"/>
    </xf>
    <xf numFmtId="0" fontId="0" fillId="6" borderId="23" xfId="0" applyFill="1" applyBorder="1" applyAlignment="1">
      <alignment horizontal="center"/>
    </xf>
    <xf numFmtId="0" fontId="0" fillId="6" borderId="0" xfId="0" applyFill="1" applyBorder="1" applyAlignment="1">
      <alignment horizontal="center"/>
    </xf>
    <xf numFmtId="9" fontId="0" fillId="0" borderId="2" xfId="2" applyFont="1" applyBorder="1"/>
    <xf numFmtId="9" fontId="0" fillId="0" borderId="14" xfId="2" applyFont="1" applyBorder="1"/>
    <xf numFmtId="9" fontId="0" fillId="0" borderId="19" xfId="2" applyFont="1" applyBorder="1"/>
    <xf numFmtId="9" fontId="0" fillId="0" borderId="0" xfId="2" applyFont="1" applyBorder="1"/>
    <xf numFmtId="0" fontId="0" fillId="6" borderId="55" xfId="0" applyFont="1" applyFill="1" applyBorder="1" applyAlignment="1">
      <alignment horizontal="center" textRotation="90"/>
    </xf>
    <xf numFmtId="0" fontId="0" fillId="6" borderId="1" xfId="0" applyFill="1" applyBorder="1" applyAlignment="1">
      <alignment horizontal="center"/>
    </xf>
    <xf numFmtId="0" fontId="0" fillId="6" borderId="19" xfId="0" applyFill="1" applyBorder="1" applyAlignment="1">
      <alignment horizontal="center"/>
    </xf>
    <xf numFmtId="0" fontId="0" fillId="6" borderId="56" xfId="0" applyFont="1" applyFill="1" applyBorder="1" applyAlignment="1">
      <alignment horizontal="center" textRotation="90"/>
    </xf>
    <xf numFmtId="0" fontId="0" fillId="6" borderId="57" xfId="0" applyFont="1" applyFill="1" applyBorder="1" applyAlignment="1">
      <alignment horizontal="center" textRotation="90"/>
    </xf>
    <xf numFmtId="0" fontId="0" fillId="6" borderId="24" xfId="0" applyFill="1" applyBorder="1" applyAlignment="1">
      <alignment horizontal="center"/>
    </xf>
    <xf numFmtId="0" fontId="0" fillId="6" borderId="16" xfId="0" applyFill="1" applyBorder="1" applyAlignment="1">
      <alignment horizontal="center"/>
    </xf>
  </cellXfs>
  <cellStyles count="7">
    <cellStyle name="Bad 2" xfId="5"/>
    <cellStyle name="Good" xfId="1" builtinId="26"/>
    <cellStyle name="Good 2" xfId="4"/>
    <cellStyle name="Hyperlink" xfId="3" builtinId="8"/>
    <cellStyle name="Neutral 2" xfId="6"/>
    <cellStyle name="Normal" xfId="0" builtinId="0"/>
    <cellStyle name="Percent" xfId="2" builtinId="5"/>
  </cellStyles>
  <dxfs count="156">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5"/>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G54"/>
  <sheetViews>
    <sheetView showGridLines="0" topLeftCell="A8" zoomScale="85" zoomScaleNormal="85" workbookViewId="0">
      <selection activeCell="AI45" sqref="AI45"/>
    </sheetView>
  </sheetViews>
  <sheetFormatPr defaultColWidth="8.85546875" defaultRowHeight="15" x14ac:dyDescent="0.25"/>
  <cols>
    <col min="1" max="1" width="8.85546875" style="116"/>
    <col min="2" max="2" width="10.5703125" style="116" bestFit="1" customWidth="1"/>
    <col min="3" max="3" width="10.28515625" style="116" customWidth="1"/>
    <col min="4" max="5" width="7.140625" style="116" bestFit="1" customWidth="1"/>
    <col min="6" max="6" width="7.42578125" style="116" bestFit="1" customWidth="1"/>
    <col min="7" max="7" width="4" style="116" bestFit="1" customWidth="1"/>
    <col min="8" max="8" width="5.28515625" style="116" bestFit="1" customWidth="1"/>
    <col min="9" max="9" width="7.42578125" style="116" bestFit="1" customWidth="1"/>
    <col min="10" max="10" width="4" style="116" bestFit="1" customWidth="1"/>
    <col min="11" max="11" width="4.42578125" style="116" bestFit="1" customWidth="1"/>
    <col min="12" max="12" width="7.42578125" style="116" bestFit="1" customWidth="1"/>
    <col min="13" max="13" width="4" style="116" bestFit="1" customWidth="1"/>
    <col min="14" max="14" width="4.42578125" style="116" bestFit="1" customWidth="1"/>
    <col min="15" max="15" width="7.42578125" style="116" bestFit="1" customWidth="1"/>
    <col min="16" max="16" width="4" style="116" bestFit="1" customWidth="1"/>
    <col min="17" max="17" width="4.42578125" style="116" bestFit="1" customWidth="1"/>
    <col min="18" max="18" width="14.85546875" style="116" bestFit="1" customWidth="1"/>
    <col min="19" max="21" width="7.42578125" style="116" customWidth="1"/>
    <col min="22" max="23" width="7.7109375" style="116" bestFit="1" customWidth="1"/>
    <col min="24" max="24" width="7.42578125" style="116" bestFit="1" customWidth="1"/>
    <col min="25" max="25" width="7.7109375" style="116" bestFit="1" customWidth="1"/>
    <col min="26" max="26" width="8.5703125" style="116" bestFit="1" customWidth="1"/>
    <col min="27" max="27" width="7.42578125" style="116" bestFit="1" customWidth="1"/>
    <col min="28" max="28" width="7.7109375" style="116" bestFit="1" customWidth="1"/>
    <col min="29" max="29" width="6.42578125" style="116" bestFit="1" customWidth="1"/>
    <col min="30" max="30" width="7.42578125" style="116" bestFit="1" customWidth="1"/>
    <col min="31" max="31" width="5.7109375" style="116" bestFit="1" customWidth="1"/>
    <col min="32" max="32" width="6.85546875" style="116" bestFit="1" customWidth="1"/>
    <col min="33" max="33" width="9.140625" style="116" bestFit="1" customWidth="1"/>
    <col min="34" max="16384" width="8.85546875" style="116"/>
  </cols>
  <sheetData>
    <row r="1" spans="2:33" ht="15.75" thickBot="1" x14ac:dyDescent="0.3"/>
    <row r="2" spans="2:33" ht="15" customHeight="1" thickBot="1" x14ac:dyDescent="0.3">
      <c r="B2" s="117" t="s">
        <v>46</v>
      </c>
      <c r="C2" s="244" t="s">
        <v>71</v>
      </c>
      <c r="D2" s="245"/>
      <c r="E2" s="245"/>
      <c r="F2" s="245"/>
      <c r="G2" s="245"/>
      <c r="H2" s="245"/>
      <c r="I2" s="245"/>
      <c r="J2" s="245"/>
      <c r="K2" s="245"/>
      <c r="L2" s="245"/>
      <c r="M2" s="245"/>
      <c r="N2" s="246"/>
      <c r="O2" s="253" t="s">
        <v>80</v>
      </c>
      <c r="P2" s="246"/>
      <c r="T2" s="266" t="s">
        <v>112</v>
      </c>
      <c r="U2" s="267"/>
      <c r="V2" s="268"/>
    </row>
    <row r="3" spans="2:33" ht="15" customHeight="1" thickTop="1" x14ac:dyDescent="0.25">
      <c r="B3" s="118" t="s">
        <v>47</v>
      </c>
      <c r="C3" s="238" t="s">
        <v>111</v>
      </c>
      <c r="D3" s="239"/>
      <c r="E3" s="239"/>
      <c r="F3" s="239"/>
      <c r="G3" s="239"/>
      <c r="H3" s="239"/>
      <c r="I3" s="239"/>
      <c r="J3" s="239"/>
      <c r="K3" s="239"/>
      <c r="L3" s="239"/>
      <c r="M3" s="239"/>
      <c r="N3" s="240"/>
      <c r="O3" s="254" t="s">
        <v>81</v>
      </c>
      <c r="P3" s="255"/>
      <c r="T3" s="269"/>
      <c r="U3" s="270"/>
      <c r="V3" s="271"/>
    </row>
    <row r="4" spans="2:33" x14ac:dyDescent="0.25">
      <c r="B4" s="118" t="s">
        <v>49</v>
      </c>
      <c r="C4" s="238"/>
      <c r="D4" s="239"/>
      <c r="E4" s="239"/>
      <c r="F4" s="239"/>
      <c r="G4" s="239"/>
      <c r="H4" s="239"/>
      <c r="I4" s="239"/>
      <c r="J4" s="239"/>
      <c r="K4" s="239"/>
      <c r="L4" s="239"/>
      <c r="M4" s="239"/>
      <c r="N4" s="240"/>
      <c r="O4" s="254" t="s">
        <v>82</v>
      </c>
      <c r="P4" s="255"/>
      <c r="T4" s="269"/>
      <c r="U4" s="270"/>
      <c r="V4" s="271"/>
    </row>
    <row r="5" spans="2:33" x14ac:dyDescent="0.25">
      <c r="B5" s="118" t="s">
        <v>48</v>
      </c>
      <c r="C5" s="238"/>
      <c r="D5" s="239"/>
      <c r="E5" s="239"/>
      <c r="F5" s="239"/>
      <c r="G5" s="239"/>
      <c r="H5" s="239"/>
      <c r="I5" s="239"/>
      <c r="J5" s="239"/>
      <c r="K5" s="239"/>
      <c r="L5" s="239"/>
      <c r="M5" s="239"/>
      <c r="N5" s="240"/>
      <c r="O5" s="254" t="s">
        <v>82</v>
      </c>
      <c r="P5" s="255"/>
      <c r="T5" s="269"/>
      <c r="U5" s="270"/>
      <c r="V5" s="271"/>
    </row>
    <row r="6" spans="2:33" ht="15.75" thickBot="1" x14ac:dyDescent="0.3">
      <c r="B6" s="118" t="s">
        <v>50</v>
      </c>
      <c r="C6" s="238"/>
      <c r="D6" s="239"/>
      <c r="E6" s="239"/>
      <c r="F6" s="239"/>
      <c r="G6" s="239"/>
      <c r="H6" s="239"/>
      <c r="I6" s="239"/>
      <c r="J6" s="239"/>
      <c r="K6" s="239"/>
      <c r="L6" s="239"/>
      <c r="M6" s="239"/>
      <c r="N6" s="240"/>
      <c r="O6" s="254" t="s">
        <v>82</v>
      </c>
      <c r="P6" s="255"/>
      <c r="T6" s="272"/>
      <c r="U6" s="273"/>
      <c r="V6" s="274"/>
    </row>
    <row r="7" spans="2:33" ht="15.75" thickBot="1" x14ac:dyDescent="0.3">
      <c r="B7" s="193" t="s">
        <v>51</v>
      </c>
      <c r="C7" s="241"/>
      <c r="D7" s="242"/>
      <c r="E7" s="242"/>
      <c r="F7" s="242"/>
      <c r="G7" s="242"/>
      <c r="H7" s="242"/>
      <c r="I7" s="242"/>
      <c r="J7" s="242"/>
      <c r="K7" s="242"/>
      <c r="L7" s="242"/>
      <c r="M7" s="242"/>
      <c r="N7" s="243"/>
      <c r="O7" s="256" t="s">
        <v>82</v>
      </c>
      <c r="P7" s="257"/>
    </row>
    <row r="8" spans="2:33" ht="15.75" thickBot="1" x14ac:dyDescent="0.3"/>
    <row r="9" spans="2:33" ht="15.75" thickBot="1" x14ac:dyDescent="0.3">
      <c r="B9" s="234" t="s">
        <v>114</v>
      </c>
      <c r="C9" s="235"/>
      <c r="D9" s="250" t="s">
        <v>3</v>
      </c>
      <c r="E9" s="251"/>
      <c r="F9" s="251"/>
      <c r="G9" s="251"/>
      <c r="H9" s="251"/>
      <c r="I9" s="252"/>
      <c r="J9" s="250" t="s">
        <v>62</v>
      </c>
      <c r="K9" s="251"/>
      <c r="L9" s="251"/>
      <c r="M9" s="251"/>
      <c r="N9" s="251"/>
      <c r="O9" s="251"/>
      <c r="P9" s="251"/>
      <c r="Q9" s="251"/>
      <c r="R9" s="251"/>
      <c r="S9" s="251"/>
      <c r="T9" s="251"/>
      <c r="U9" s="252"/>
      <c r="V9" s="251" t="s">
        <v>70</v>
      </c>
      <c r="W9" s="251"/>
      <c r="X9" s="251"/>
      <c r="Y9" s="251"/>
      <c r="Z9" s="251"/>
      <c r="AA9" s="251"/>
      <c r="AB9" s="251"/>
      <c r="AC9" s="251"/>
      <c r="AD9" s="251"/>
      <c r="AE9" s="251"/>
      <c r="AF9" s="251"/>
      <c r="AG9" s="252"/>
    </row>
    <row r="10" spans="2:33" ht="15.75" thickBot="1" x14ac:dyDescent="0.3">
      <c r="B10" s="236"/>
      <c r="C10" s="237"/>
      <c r="D10" s="258" t="s">
        <v>3</v>
      </c>
      <c r="E10" s="248"/>
      <c r="F10" s="259"/>
      <c r="G10" s="248" t="s">
        <v>56</v>
      </c>
      <c r="H10" s="248"/>
      <c r="I10" s="249"/>
      <c r="J10" s="258" t="s">
        <v>57</v>
      </c>
      <c r="K10" s="248"/>
      <c r="L10" s="259"/>
      <c r="M10" s="247" t="s">
        <v>58</v>
      </c>
      <c r="N10" s="248"/>
      <c r="O10" s="259"/>
      <c r="P10" s="248" t="s">
        <v>59</v>
      </c>
      <c r="Q10" s="248"/>
      <c r="R10" s="248"/>
      <c r="S10" s="247" t="s">
        <v>73</v>
      </c>
      <c r="T10" s="248"/>
      <c r="U10" s="249"/>
      <c r="V10" s="258" t="s">
        <v>68</v>
      </c>
      <c r="W10" s="248"/>
      <c r="X10" s="259"/>
      <c r="Y10" s="247" t="s">
        <v>69</v>
      </c>
      <c r="Z10" s="248"/>
      <c r="AA10" s="259"/>
      <c r="AB10" s="247" t="s">
        <v>12</v>
      </c>
      <c r="AC10" s="248"/>
      <c r="AD10" s="259"/>
      <c r="AE10" s="248" t="s">
        <v>13</v>
      </c>
      <c r="AF10" s="248"/>
      <c r="AG10" s="249"/>
    </row>
    <row r="11" spans="2:33" ht="15.75" thickBot="1" x14ac:dyDescent="0.3">
      <c r="B11" s="119" t="s">
        <v>52</v>
      </c>
      <c r="C11" s="120" t="s">
        <v>53</v>
      </c>
      <c r="D11" s="119" t="s">
        <v>15</v>
      </c>
      <c r="E11" s="120" t="s">
        <v>54</v>
      </c>
      <c r="F11" s="121" t="s">
        <v>55</v>
      </c>
      <c r="G11" s="120" t="s">
        <v>15</v>
      </c>
      <c r="H11" s="120" t="s">
        <v>54</v>
      </c>
      <c r="I11" s="122" t="s">
        <v>55</v>
      </c>
      <c r="J11" s="119" t="s">
        <v>15</v>
      </c>
      <c r="K11" s="120" t="s">
        <v>54</v>
      </c>
      <c r="L11" s="121" t="s">
        <v>55</v>
      </c>
      <c r="M11" s="123" t="s">
        <v>15</v>
      </c>
      <c r="N11" s="120" t="s">
        <v>54</v>
      </c>
      <c r="O11" s="121" t="s">
        <v>55</v>
      </c>
      <c r="P11" s="120" t="s">
        <v>15</v>
      </c>
      <c r="Q11" s="120" t="s">
        <v>54</v>
      </c>
      <c r="R11" s="120" t="s">
        <v>55</v>
      </c>
      <c r="S11" s="120" t="s">
        <v>15</v>
      </c>
      <c r="T11" s="120" t="s">
        <v>54</v>
      </c>
      <c r="U11" s="120" t="s">
        <v>55</v>
      </c>
      <c r="V11" s="119" t="s">
        <v>15</v>
      </c>
      <c r="W11" s="120" t="s">
        <v>54</v>
      </c>
      <c r="X11" s="121" t="s">
        <v>55</v>
      </c>
      <c r="Y11" s="123" t="s">
        <v>15</v>
      </c>
      <c r="Z11" s="120" t="s">
        <v>54</v>
      </c>
      <c r="AA11" s="121" t="s">
        <v>55</v>
      </c>
      <c r="AB11" s="123" t="s">
        <v>15</v>
      </c>
      <c r="AC11" s="120" t="s">
        <v>54</v>
      </c>
      <c r="AD11" s="121" t="s">
        <v>55</v>
      </c>
      <c r="AE11" s="120" t="s">
        <v>15</v>
      </c>
      <c r="AF11" s="120" t="s">
        <v>54</v>
      </c>
      <c r="AG11" s="122" t="s">
        <v>55</v>
      </c>
    </row>
    <row r="12" spans="2:33" ht="15.75" thickTop="1" x14ac:dyDescent="0.25">
      <c r="B12" s="233" t="s">
        <v>63</v>
      </c>
      <c r="C12" s="124" t="s">
        <v>60</v>
      </c>
      <c r="D12" s="125">
        <f>MIN('Circle 8'!H5:H15)</f>
        <v>10</v>
      </c>
      <c r="E12" s="126">
        <f>MAX('Circle 8'!H5:H15)</f>
        <v>25</v>
      </c>
      <c r="F12" s="127">
        <f>AVERAGE('Circle 8'!H5:H15)</f>
        <v>20.90909090909091</v>
      </c>
      <c r="G12" s="126">
        <f>MIN('Circle 8'!I5:I15)</f>
        <v>29</v>
      </c>
      <c r="H12" s="126">
        <f>MAX('Circle 8'!I5:I15)</f>
        <v>180</v>
      </c>
      <c r="I12" s="128">
        <f>AVERAGE('Circle 8'!I5:I15)</f>
        <v>80.36363636363636</v>
      </c>
      <c r="J12" s="125">
        <f>MIN('Circle 8'!J5:J15)</f>
        <v>2</v>
      </c>
      <c r="K12" s="126">
        <f>MAX('Circle 8'!J5:J15)</f>
        <v>11</v>
      </c>
      <c r="L12" s="127">
        <f>AVERAGE('Circle 8'!J5:J15)</f>
        <v>4.7272727272727275</v>
      </c>
      <c r="M12" s="129">
        <f>MIN('Circle 8'!K5:K15)</f>
        <v>1</v>
      </c>
      <c r="N12" s="126">
        <f>MAX('Circle 8'!K5:K15)</f>
        <v>60</v>
      </c>
      <c r="O12" s="127">
        <f>AVERAGE('Circle 8'!K5:K15)</f>
        <v>25.545454545454547</v>
      </c>
      <c r="P12" s="126">
        <f>MIN('Circle 8'!L5:L15)</f>
        <v>2</v>
      </c>
      <c r="Q12" s="126">
        <f>MAX('Circle 8'!L5:L15)</f>
        <v>22</v>
      </c>
      <c r="R12" s="126">
        <f>AVERAGE('Circle 8'!L5:L15)</f>
        <v>10.545454545454545</v>
      </c>
      <c r="S12" s="129">
        <f>MIN('Circle 8'!N5:N15)</f>
        <v>150</v>
      </c>
      <c r="T12" s="126">
        <f>MAX('Circle 8'!N5:N15)</f>
        <v>780</v>
      </c>
      <c r="U12" s="126">
        <f>AVERAGE('Circle 8'!N5:N15)</f>
        <v>389.72727272727275</v>
      </c>
      <c r="V12" s="130">
        <f>MIN('Circle 8'!Q5:Q15)</f>
        <v>0.28999316802367325</v>
      </c>
      <c r="W12" s="131">
        <f>MAX('Circle 8'!Q5:Q15)</f>
        <v>2.8797932657906435</v>
      </c>
      <c r="X12" s="132">
        <f>AVERAGE('Circle 8'!Q5:Q15)</f>
        <v>0.86157900759613493</v>
      </c>
      <c r="Y12" s="133">
        <f>MIN('Circle 8'!T5:T15)</f>
        <v>0.6875</v>
      </c>
      <c r="Z12" s="134">
        <f>MAX('Circle 8'!T5:T15)</f>
        <v>0.98742138364779874</v>
      </c>
      <c r="AA12" s="135">
        <f>AVERAGE('Circle 8'!T5:T15)</f>
        <v>0.93323931507080582</v>
      </c>
      <c r="AB12" s="136">
        <f>MIN('Circle 8'!R5:R15)</f>
        <v>5</v>
      </c>
      <c r="AC12" s="131">
        <f>MAX('Circle 8'!R5:R15)</f>
        <v>12.5</v>
      </c>
      <c r="AD12" s="132">
        <f>AVERAGE('Circle 8'!R5:R15)</f>
        <v>10.454545454545455</v>
      </c>
      <c r="AE12" s="131">
        <f>MIN('Circle 8'!S5:S15)</f>
        <v>1.909859317102744</v>
      </c>
      <c r="AF12" s="131">
        <f>MAX('Circle 8'!S5:S15)</f>
        <v>41.38028520389279</v>
      </c>
      <c r="AG12" s="137">
        <f>AVERAGE('Circle 8'!S5:S15)</f>
        <v>19.272216745309507</v>
      </c>
    </row>
    <row r="13" spans="2:33" x14ac:dyDescent="0.25">
      <c r="B13" s="230"/>
      <c r="C13" s="138" t="s">
        <v>61</v>
      </c>
      <c r="D13" s="139">
        <f>MIN('Circle 8'!H16:H33)</f>
        <v>16</v>
      </c>
      <c r="E13" s="140">
        <f>MAX('Circle 8'!H16:H33)</f>
        <v>32</v>
      </c>
      <c r="F13" s="141">
        <f>AVERAGE('Circle 8'!H16:H33)</f>
        <v>23.222222222222221</v>
      </c>
      <c r="G13" s="140">
        <f>MIN('Circle 8'!I16:I33)</f>
        <v>45</v>
      </c>
      <c r="H13" s="140">
        <f>MAX('Circle 8'!I16:I33)</f>
        <v>240</v>
      </c>
      <c r="I13" s="142">
        <f>AVERAGE('Circle 8'!I16:I33)</f>
        <v>112.77777777777777</v>
      </c>
      <c r="J13" s="139">
        <f>MIN('Circle 8'!J16:J33)</f>
        <v>1</v>
      </c>
      <c r="K13" s="140">
        <f>MAX('Circle 8'!J16:J33)</f>
        <v>16</v>
      </c>
      <c r="L13" s="141">
        <f>AVERAGE('Circle 8'!J16:J33)</f>
        <v>5.166666666666667</v>
      </c>
      <c r="M13" s="143">
        <f>MIN('Circle 8'!K16:K33)</f>
        <v>5</v>
      </c>
      <c r="N13" s="140">
        <f>MAX('Circle 8'!K16:K33)</f>
        <v>45</v>
      </c>
      <c r="O13" s="141">
        <f>AVERAGE('Circle 8'!K16:K33)</f>
        <v>19.444444444444443</v>
      </c>
      <c r="P13" s="140">
        <f>MIN('Circle 8'!L16:L33)</f>
        <v>5</v>
      </c>
      <c r="Q13" s="140">
        <f>MAX('Circle 8'!L16:L33)</f>
        <v>18</v>
      </c>
      <c r="R13" s="140">
        <f>AVERAGE('Circle 8'!L16:L33)</f>
        <v>10.888888888888889</v>
      </c>
      <c r="S13" s="143">
        <f>MIN('Circle 8'!N16:N33)</f>
        <v>30</v>
      </c>
      <c r="T13" s="140">
        <f>MAX('Circle 8'!N16:N33)</f>
        <v>1440</v>
      </c>
      <c r="U13" s="140">
        <f>AVERAGE('Circle 8'!N16:N33)</f>
        <v>626.55555555555554</v>
      </c>
      <c r="V13" s="144">
        <f>MIN('Circle 8'!Q16:Q33)</f>
        <v>0.34033920413889429</v>
      </c>
      <c r="W13" s="145">
        <f>MAX('Circle 8'!Q16:Q33)</f>
        <v>2.0943951023931953</v>
      </c>
      <c r="X13" s="146">
        <f>AVERAGE('Circle 8'!Q16:Q33)</f>
        <v>0.96766638011816708</v>
      </c>
      <c r="Y13" s="147">
        <f>MIN('Circle 8'!T16:T33)</f>
        <v>0.75</v>
      </c>
      <c r="Z13" s="148">
        <f>MAX('Circle 8'!T16:T33)</f>
        <v>0.98742138364779874</v>
      </c>
      <c r="AA13" s="149">
        <f>AVERAGE('Circle 8'!T16:T33)</f>
        <v>0.94730157905396184</v>
      </c>
      <c r="AB13" s="150">
        <f>MIN('Circle 8'!R16:R33)</f>
        <v>8</v>
      </c>
      <c r="AC13" s="145">
        <f>MAX('Circle 8'!R16:R33)</f>
        <v>16</v>
      </c>
      <c r="AD13" s="146">
        <f>AVERAGE('Circle 8'!R16:R33)</f>
        <v>11.611111111111111</v>
      </c>
      <c r="AE13" s="145">
        <f>MIN('Circle 8'!S16:S33)</f>
        <v>3.8197186342054881</v>
      </c>
      <c r="AF13" s="145">
        <f>MAX('Circle 8'!S16:S33)</f>
        <v>38.197186342054884</v>
      </c>
      <c r="AG13" s="151">
        <f>AVERAGE('Circle 8'!S16:S33)</f>
        <v>15.667919953268807</v>
      </c>
    </row>
    <row r="14" spans="2:33" x14ac:dyDescent="0.25">
      <c r="B14" s="229" t="s">
        <v>64</v>
      </c>
      <c r="C14" s="152" t="s">
        <v>60</v>
      </c>
      <c r="D14" s="153">
        <f>MIN('Circle 5'!G5:G15)</f>
        <v>7</v>
      </c>
      <c r="E14" s="154">
        <f>MAX('Circle 5'!G5:G15)</f>
        <v>18</v>
      </c>
      <c r="F14" s="155">
        <f>AVERAGE('Circle 5'!G5:G15)</f>
        <v>12.454545454545455</v>
      </c>
      <c r="G14" s="154">
        <f>MIN('Circle 5'!H5:H15)</f>
        <v>20</v>
      </c>
      <c r="H14" s="154">
        <f>MAX('Circle 5'!H5:H15)</f>
        <v>120</v>
      </c>
      <c r="I14" s="156">
        <f>AVERAGE('Circle 5'!H5:H15)</f>
        <v>52.3</v>
      </c>
      <c r="J14" s="153">
        <f>MIN('Circle 5'!I5:I15)</f>
        <v>3</v>
      </c>
      <c r="K14" s="154">
        <f>MAX('Circle 5'!I5:I15)</f>
        <v>14</v>
      </c>
      <c r="L14" s="155">
        <f>AVERAGE('Circle 5'!I5:I15)</f>
        <v>6.3636363636363633</v>
      </c>
      <c r="M14" s="157">
        <f>MIN('Circle 5'!J5:J15)</f>
        <v>4</v>
      </c>
      <c r="N14" s="154">
        <f>MAX('Circle 5'!J5:J15)</f>
        <v>34</v>
      </c>
      <c r="O14" s="155">
        <f>AVERAGE('Circle 5'!J5:J15)</f>
        <v>19.818181818181817</v>
      </c>
      <c r="P14" s="154">
        <f>MIN('Circle 5'!K5:K15)</f>
        <v>1</v>
      </c>
      <c r="Q14" s="154">
        <f>MAX('Circle 5'!K5:K15)</f>
        <v>6</v>
      </c>
      <c r="R14" s="154">
        <f>AVERAGE('Circle 5'!K5:K15)</f>
        <v>2.2727272727272729</v>
      </c>
      <c r="S14" s="157">
        <f>MIN('Circle 5'!M5:M15)</f>
        <v>150</v>
      </c>
      <c r="T14" s="154">
        <f>MAX('Circle 5'!M5:M15)</f>
        <v>1177</v>
      </c>
      <c r="U14" s="154">
        <f>AVERAGE('Circle 5'!M5:M15)</f>
        <v>357.36363636363637</v>
      </c>
      <c r="V14" s="158">
        <f>MIN('Circle 5'!P5:P15)</f>
        <v>0.47806844728540332</v>
      </c>
      <c r="W14" s="159">
        <f>MAX('Circle 5'!P5:P15)</f>
        <v>1.5707963267948966</v>
      </c>
      <c r="X14" s="160">
        <f>AVERAGE('Circle 5'!P5:P15)</f>
        <v>0.86999537250557968</v>
      </c>
      <c r="Y14" s="161">
        <f>MIN('Circle 5'!S5:S15)</f>
        <v>0.8571428571428571</v>
      </c>
      <c r="Z14" s="162">
        <f>MAX('Circle 5'!S5:S15)</f>
        <v>0.95774647887323938</v>
      </c>
      <c r="AA14" s="163">
        <f>AVERAGE('Circle 5'!S5:S15)</f>
        <v>0.91302991512165399</v>
      </c>
      <c r="AB14" s="164">
        <f>MIN('Circle 5'!Q5:Q15)</f>
        <v>1.75</v>
      </c>
      <c r="AC14" s="159">
        <f>MAX('Circle 5'!Q5:Q15)</f>
        <v>4.5</v>
      </c>
      <c r="AD14" s="160">
        <f>AVERAGE('Circle 5'!Q5:Q15)</f>
        <v>3.1136363636363638</v>
      </c>
      <c r="AE14" s="159">
        <f>MIN('Circle 5'!R5:R15)</f>
        <v>1.2732395447351628</v>
      </c>
      <c r="AF14" s="159">
        <f>MAX('Circle 5'!R5:R15)</f>
        <v>7.3211273822271856</v>
      </c>
      <c r="AG14" s="165">
        <f>AVERAGE('Circle 5'!R5:R15)</f>
        <v>4.1669657827696236</v>
      </c>
    </row>
    <row r="15" spans="2:33" x14ac:dyDescent="0.25">
      <c r="B15" s="230"/>
      <c r="C15" s="138" t="s">
        <v>61</v>
      </c>
      <c r="D15" s="139">
        <f>MIN('Circle 5'!G16:G33)</f>
        <v>9</v>
      </c>
      <c r="E15" s="140">
        <f>MAX('Circle 5'!G16:G33)</f>
        <v>18</v>
      </c>
      <c r="F15" s="141">
        <f>AVERAGE('Circle 5'!G16:G33)</f>
        <v>12.555555555555555</v>
      </c>
      <c r="G15" s="140">
        <f>MIN('Circle 5'!H16:H33)</f>
        <v>20</v>
      </c>
      <c r="H15" s="140">
        <f>MAX('Circle 5'!H16:H33)</f>
        <v>298</v>
      </c>
      <c r="I15" s="142">
        <f>AVERAGE('Circle 5'!H16:H33)</f>
        <v>89.222222222222229</v>
      </c>
      <c r="J15" s="139">
        <f>MIN('Circle 5'!I16:I33)</f>
        <v>0</v>
      </c>
      <c r="K15" s="140">
        <f>MAX('Circle 5'!I16:I33)</f>
        <v>32</v>
      </c>
      <c r="L15" s="141">
        <f>AVERAGE('Circle 5'!I16:I33)</f>
        <v>6.833333333333333</v>
      </c>
      <c r="M15" s="143">
        <f>MIN('Circle 5'!J16:J33)</f>
        <v>7</v>
      </c>
      <c r="N15" s="140">
        <f>MAX('Circle 5'!J16:J33)</f>
        <v>41</v>
      </c>
      <c r="O15" s="141">
        <f>AVERAGE('Circle 5'!J16:J33)</f>
        <v>16.722222222222221</v>
      </c>
      <c r="P15" s="140">
        <f>MIN('Circle 5'!K16:K33)</f>
        <v>0</v>
      </c>
      <c r="Q15" s="140">
        <f>MAX('Circle 5'!K16:K33)</f>
        <v>11</v>
      </c>
      <c r="R15" s="140">
        <f>AVERAGE('Circle 5'!K16:K33)</f>
        <v>2.5555555555555554</v>
      </c>
      <c r="S15" s="143">
        <f>MIN('Circle 5'!M16:M33)</f>
        <v>60</v>
      </c>
      <c r="T15" s="140">
        <f>MAX('Circle 5'!M16:M33)</f>
        <v>1050</v>
      </c>
      <c r="U15" s="140">
        <f>AVERAGE('Circle 5'!M16:M33)</f>
        <v>376.88888888888891</v>
      </c>
      <c r="V15" s="144">
        <f>MIN('Circle 5'!P16:P33)</f>
        <v>0.38731964222339915</v>
      </c>
      <c r="W15" s="145">
        <f>MAX('Circle 5'!P16:P33)</f>
        <v>2.0943951023931953</v>
      </c>
      <c r="X15" s="146">
        <f>AVERAGE('Circle 5'!P16:P33)</f>
        <v>1.0152182076263394</v>
      </c>
      <c r="Y15" s="147">
        <f>MIN('Circle 5'!S16:S33)</f>
        <v>0.76086956521739135</v>
      </c>
      <c r="Z15" s="148">
        <f>MAX('Circle 5'!S16:S33)</f>
        <v>1</v>
      </c>
      <c r="AA15" s="149">
        <f>AVERAGE('Circle 5'!S16:S33)</f>
        <v>0.90364382203784466</v>
      </c>
      <c r="AB15" s="150">
        <f>MIN('Circle 5'!Q16:Q33)</f>
        <v>2.25</v>
      </c>
      <c r="AC15" s="145">
        <f>MAX('Circle 5'!Q16:Q33)</f>
        <v>4.5</v>
      </c>
      <c r="AD15" s="146">
        <f>AVERAGE('Circle 5'!Q16:Q33)</f>
        <v>3.1388888888888888</v>
      </c>
      <c r="AE15" s="145">
        <f>MIN('Circle 5'!R16:R33)</f>
        <v>1.432394487827058</v>
      </c>
      <c r="AF15" s="145">
        <f>MAX('Circle 5'!R16:R33)</f>
        <v>11.618310845708359</v>
      </c>
      <c r="AG15" s="151">
        <f>AVERAGE('Circle 5'!R16:R33)</f>
        <v>3.748983103942424</v>
      </c>
    </row>
    <row r="16" spans="2:33" x14ac:dyDescent="0.25">
      <c r="B16" s="231" t="s">
        <v>65</v>
      </c>
      <c r="C16" s="166" t="s">
        <v>60</v>
      </c>
      <c r="D16" s="15">
        <f>MIN('Circle 1'!G5:G15)</f>
        <v>14</v>
      </c>
      <c r="E16" s="167">
        <f>MAX('Circle 1'!G5:G15)</f>
        <v>23</v>
      </c>
      <c r="F16" s="168">
        <f>AVERAGE('Circle 1'!G5:G15)</f>
        <v>18.09090909090909</v>
      </c>
      <c r="G16" s="167">
        <f>MIN('Circle 1'!H5:H15)</f>
        <v>36</v>
      </c>
      <c r="H16" s="167">
        <f>MAX('Circle 1'!H5:H15)</f>
        <v>99</v>
      </c>
      <c r="I16" s="16">
        <f>AVERAGE('Circle 1'!H5:H15)</f>
        <v>59.363636363636367</v>
      </c>
      <c r="J16" s="15">
        <f>MIN('Circle 1'!I5:I15)</f>
        <v>0</v>
      </c>
      <c r="K16" s="167">
        <f>MAX('Circle 1'!I5:I15)</f>
        <v>12</v>
      </c>
      <c r="L16" s="168">
        <f>AVERAGE('Circle 1'!I5:I15)</f>
        <v>2.0909090909090908</v>
      </c>
      <c r="M16" s="169">
        <f>MIN('Circle 1'!J5:J15)</f>
        <v>1</v>
      </c>
      <c r="N16" s="167">
        <f>MAX('Circle 1'!J5:J15)</f>
        <v>38</v>
      </c>
      <c r="O16" s="168">
        <f>AVERAGE('Circle 1'!J5:J15)</f>
        <v>19.727272727272727</v>
      </c>
      <c r="P16" s="167">
        <f>MIN('Circle 1'!K5:K15)</f>
        <v>4</v>
      </c>
      <c r="Q16" s="167">
        <f>MAX('Circle 1'!K5:K15)</f>
        <v>11</v>
      </c>
      <c r="R16" s="167">
        <f>AVERAGE('Circle 1'!K5:K15)</f>
        <v>7</v>
      </c>
      <c r="S16" s="169">
        <f>MIN('Circle 1'!M5:M15)</f>
        <v>119</v>
      </c>
      <c r="T16" s="167">
        <f>MAX('Circle 1'!M5:M15)</f>
        <v>447</v>
      </c>
      <c r="U16" s="167">
        <f>MAX('Circle 1'!M5:M15)</f>
        <v>447</v>
      </c>
      <c r="V16" s="170">
        <f>MIN('Circle 1'!P5:P15)</f>
        <v>0.80553657784353661</v>
      </c>
      <c r="W16" s="171">
        <f>MAX('Circle 1'!P5:P15)</f>
        <v>8.3775804095727811</v>
      </c>
      <c r="X16" s="172">
        <f>AVERAGE('Circle 1'!P5:P15)</f>
        <v>2.152199435466069</v>
      </c>
      <c r="Y16" s="173">
        <f>MIN('Circle 1'!S5:S15)</f>
        <v>0.91608391608391604</v>
      </c>
      <c r="Z16" s="174">
        <f>MAX('Circle 1'!S5:S15)</f>
        <v>1</v>
      </c>
      <c r="AA16" s="175">
        <f>AVERAGE('Circle 1'!S5:S15)</f>
        <v>0.97821723984449871</v>
      </c>
      <c r="AB16" s="176">
        <f>MIN('Circle 1'!Q5:Q15)</f>
        <v>3.5</v>
      </c>
      <c r="AC16" s="171">
        <f>MAX('Circle 1'!Q5:Q15)</f>
        <v>5.75</v>
      </c>
      <c r="AD16" s="172">
        <f>AVERAGE('Circle 1'!Q5:Q15)</f>
        <v>4.5227272727272725</v>
      </c>
      <c r="AE16" s="171">
        <f>MIN('Circle 1'!R5:R15)</f>
        <v>0.47746482927568601</v>
      </c>
      <c r="AF16" s="171">
        <f>MAX('Circle 1'!R5:R15)</f>
        <v>6.5253526667677093</v>
      </c>
      <c r="AG16" s="177">
        <f>AVERAGE('Circle 1'!R5:R15)</f>
        <v>3.472471485641353</v>
      </c>
    </row>
    <row r="17" spans="2:33" x14ac:dyDescent="0.25">
      <c r="B17" s="231"/>
      <c r="C17" s="166" t="s">
        <v>61</v>
      </c>
      <c r="D17" s="15">
        <f>MIN('Circle 1'!G16:G33)</f>
        <v>11</v>
      </c>
      <c r="E17" s="167">
        <f>MAX('Circle 1'!G16:G33)</f>
        <v>25</v>
      </c>
      <c r="F17" s="168">
        <f>AVERAGE('Circle 1'!G16:G33)</f>
        <v>18.055555555555557</v>
      </c>
      <c r="G17" s="167">
        <f>MIN('Circle 1'!H16:H33)</f>
        <v>15</v>
      </c>
      <c r="H17" s="167">
        <f>MAX('Circle 1'!H16:H33)</f>
        <v>295</v>
      </c>
      <c r="I17" s="16">
        <f>AVERAGE('Circle 1'!H16:H33)</f>
        <v>111.44444444444444</v>
      </c>
      <c r="J17" s="15">
        <f>MIN('Circle 1'!I16:I33)</f>
        <v>0</v>
      </c>
      <c r="K17" s="167">
        <f>MAX('Circle 1'!I16:I33)</f>
        <v>6</v>
      </c>
      <c r="L17" s="168">
        <f>AVERAGE('Circle 1'!I16:I33)</f>
        <v>1.6666666666666667</v>
      </c>
      <c r="M17" s="169">
        <f>MIN('Circle 1'!J16:J33)</f>
        <v>4</v>
      </c>
      <c r="N17" s="167">
        <f>MAX('Circle 1'!J16:J33)</f>
        <v>34</v>
      </c>
      <c r="O17" s="168">
        <f>AVERAGE('Circle 1'!J16:J33)</f>
        <v>18.166666666666668</v>
      </c>
      <c r="P17" s="167">
        <f>MIN('Circle 1'!K16:K33)</f>
        <v>4</v>
      </c>
      <c r="Q17" s="167">
        <f>MAX('Circle 1'!K16:K33)</f>
        <v>14</v>
      </c>
      <c r="R17" s="167">
        <f>AVERAGE('Circle 1'!K16:K33)</f>
        <v>7.7777777777777777</v>
      </c>
      <c r="S17" s="169">
        <f>MIN('Circle 1'!M16:M33)</f>
        <v>82</v>
      </c>
      <c r="T17" s="167">
        <f>MAX('Circle 1'!M16:M33)</f>
        <v>1140</v>
      </c>
      <c r="U17" s="167">
        <f>AVERAGE('Circle 1'!M16:M33)</f>
        <v>381.61111111111109</v>
      </c>
      <c r="V17" s="170">
        <f>MIN('Circle 1'!P16:P33)</f>
        <v>0.89759790102565518</v>
      </c>
      <c r="W17" s="171">
        <f>MAX('Circle 1'!P16:P33)</f>
        <v>5.1050880620834143</v>
      </c>
      <c r="X17" s="172">
        <f>AVERAGE('Circle 1'!P16:P33)</f>
        <v>1.8776550897824318</v>
      </c>
      <c r="Y17" s="173">
        <f>MIN('Circle 1'!S16:S33)</f>
        <v>0.90625</v>
      </c>
      <c r="Z17" s="174">
        <f>MAX('Circle 1'!S16:S33)</f>
        <v>1</v>
      </c>
      <c r="AA17" s="175">
        <f>AVERAGE('Circle 1'!S16:S33)</f>
        <v>0.98181307987462219</v>
      </c>
      <c r="AB17" s="176">
        <f>MIN('Circle 1'!Q16:Q33)</f>
        <v>2.75</v>
      </c>
      <c r="AC17" s="171">
        <f>MAX('Circle 1'!Q16:Q33)</f>
        <v>6.25</v>
      </c>
      <c r="AD17" s="172">
        <f>AVERAGE('Circle 1'!Q16:Q33)</f>
        <v>4.5138888888888893</v>
      </c>
      <c r="AE17" s="171">
        <f>MIN('Circle 1'!R16:R33)</f>
        <v>0.63661977236758138</v>
      </c>
      <c r="AF17" s="171">
        <f>MAX('Circle 1'!R16:R33)</f>
        <v>6.366197723675814</v>
      </c>
      <c r="AG17" s="177">
        <f>AVERAGE('Circle 1'!R16:R33)</f>
        <v>3.1565730379892578</v>
      </c>
    </row>
    <row r="18" spans="2:33" x14ac:dyDescent="0.25">
      <c r="B18" s="229" t="s">
        <v>67</v>
      </c>
      <c r="C18" s="152" t="s">
        <v>60</v>
      </c>
      <c r="D18" s="153">
        <f>MIN('Circle 4'!P5:P9)</f>
        <v>11</v>
      </c>
      <c r="E18" s="154">
        <f>MAX('Circle 4'!P5:P9)</f>
        <v>18</v>
      </c>
      <c r="F18" s="155">
        <f>AVERAGE('Circle 4'!P5:P9)</f>
        <v>14.8</v>
      </c>
      <c r="G18" s="154">
        <f>MIN('Circle 4'!Q5:Q9)</f>
        <v>60</v>
      </c>
      <c r="H18" s="154">
        <f>MAX('Circle 4'!Q5:Q9)</f>
        <v>330</v>
      </c>
      <c r="I18" s="156">
        <f>AVERAGE('Circle 4'!Q5:Q9)</f>
        <v>131.80000000000001</v>
      </c>
      <c r="J18" s="153">
        <f>MIN('Circle 4'!R5:R9)</f>
        <v>7</v>
      </c>
      <c r="K18" s="154">
        <f>MAX('Circle 4'!R5:R9)</f>
        <v>19</v>
      </c>
      <c r="L18" s="155">
        <f>AVERAGE('Circle 4'!R5:R9)</f>
        <v>11</v>
      </c>
      <c r="M18" s="157">
        <f>MIN('Circle 4'!S5:S9)</f>
        <v>6</v>
      </c>
      <c r="N18" s="154">
        <f>MAX('Circle 4'!S5:S9)</f>
        <v>27</v>
      </c>
      <c r="O18" s="155">
        <f>AVERAGE('Circle 4'!S5:S9)</f>
        <v>14</v>
      </c>
      <c r="P18" s="154">
        <f>MIN('Circle 4'!T5:T9)</f>
        <v>1</v>
      </c>
      <c r="Q18" s="154">
        <f>MAX('Circle 4'!T5:T9)</f>
        <v>4</v>
      </c>
      <c r="R18" s="154">
        <f>AVERAGE('Circle 4'!T5:T9)</f>
        <v>2.8</v>
      </c>
      <c r="S18" s="157">
        <f>MIN('Circle 4'!V5:V9)</f>
        <v>324</v>
      </c>
      <c r="T18" s="154">
        <f>MAX('Circle 4'!V5:V9)</f>
        <v>521</v>
      </c>
      <c r="U18" s="154">
        <f>AVERAGE('Circle 4'!V5:V9)</f>
        <v>405.4</v>
      </c>
      <c r="V18" s="158">
        <f>MIN('Circle 4'!Y5:Y9)</f>
        <v>0.61465943222409003</v>
      </c>
      <c r="W18" s="159">
        <f>MAX('Circle 4'!Y5:Y9)</f>
        <v>1.8849555921538759</v>
      </c>
      <c r="X18" s="160">
        <f>AVERAGE('Circle 4'!Y5:Y9)</f>
        <v>1.0608083599483165</v>
      </c>
      <c r="Y18" s="161">
        <f>MIN('Circle 4'!AB5:AB9)</f>
        <v>0.77083333333333337</v>
      </c>
      <c r="Z18" s="162">
        <f>MAX('Circle 4'!AB5:AB9)</f>
        <v>0.9</v>
      </c>
      <c r="AA18" s="163">
        <f>AVERAGE('Circle 4'!AB5:AB9)</f>
        <v>0.81863848995164157</v>
      </c>
      <c r="AB18" s="164">
        <f>MIN('Circle 4'!Z5:Z9)</f>
        <v>2.75</v>
      </c>
      <c r="AC18" s="159">
        <f>MAX('Circle 4'!Z5:Z9)</f>
        <v>4.5</v>
      </c>
      <c r="AD18" s="160">
        <f>AVERAGE('Circle 4'!Z5:Z9)</f>
        <v>3.7</v>
      </c>
      <c r="AE18" s="159">
        <f>MIN('Circle 4'!AA5:AA9)</f>
        <v>2.3873241463784303</v>
      </c>
      <c r="AF18" s="159">
        <f>MAX('Circle 4'!AA5:AA9)</f>
        <v>7.3211273822271856</v>
      </c>
      <c r="AG18" s="165">
        <f>AVERAGE('Circle 4'!AA5:AA9)</f>
        <v>3.9788735772973829</v>
      </c>
    </row>
    <row r="19" spans="2:33" x14ac:dyDescent="0.25">
      <c r="B19" s="230"/>
      <c r="C19" s="138" t="s">
        <v>61</v>
      </c>
      <c r="D19" s="139">
        <f>MIN('Circle 4'!P10:P16)</f>
        <v>10</v>
      </c>
      <c r="E19" s="140">
        <f>MAX('Circle 4'!P10:P16)</f>
        <v>18</v>
      </c>
      <c r="F19" s="141">
        <f>AVERAGE('Circle 4'!P10:P16)</f>
        <v>14.428571428571429</v>
      </c>
      <c r="G19" s="140">
        <f>MIN('Circle 4'!Q10:Q16)</f>
        <v>64</v>
      </c>
      <c r="H19" s="140">
        <f>MAX('Circle 4'!Q10:Q16)</f>
        <v>323</v>
      </c>
      <c r="I19" s="142">
        <f>AVERAGE('Circle 4'!Q10:Q16)</f>
        <v>176.57142857142858</v>
      </c>
      <c r="J19" s="139">
        <f>MIN('Circle 4'!R10:R16)</f>
        <v>5</v>
      </c>
      <c r="K19" s="140">
        <f>MAX('Circle 4'!R10:R16)</f>
        <v>23</v>
      </c>
      <c r="L19" s="141">
        <f>AVERAGE('Circle 4'!R10:R16)</f>
        <v>8.8571428571428577</v>
      </c>
      <c r="M19" s="143">
        <f>MIN('Circle 4'!S10:S16)</f>
        <v>5</v>
      </c>
      <c r="N19" s="140">
        <f>AVERAGE('Circle 4'!S10:S16)</f>
        <v>12.285714285714286</v>
      </c>
      <c r="O19" s="141">
        <f>AVERAGE('Circle 4'!S10:S16)</f>
        <v>12.285714285714286</v>
      </c>
      <c r="P19" s="140">
        <f>MIN('Circle 4'!T10:T16)</f>
        <v>0</v>
      </c>
      <c r="Q19" s="140">
        <f>MAX('Circle 4'!T10:T16)</f>
        <v>3</v>
      </c>
      <c r="R19" s="140">
        <f>AVERAGE('Circle 4'!T10:T16)</f>
        <v>1.5714285714285714</v>
      </c>
      <c r="S19" s="143">
        <f>MIN('Circle 4'!V10:V16)</f>
        <v>115</v>
      </c>
      <c r="T19" s="140">
        <f>MAX('Circle 4'!V10:V16)</f>
        <v>720</v>
      </c>
      <c r="U19" s="140">
        <f>AVERAGE('Circle 4'!V10:V16)</f>
        <v>347.14285714285717</v>
      </c>
      <c r="V19" s="144">
        <f>MIN('Circle 4'!Y10:Y16)</f>
        <v>0.86140443727462057</v>
      </c>
      <c r="W19" s="145">
        <f>MAX('Circle 4'!Y10:Y16)</f>
        <v>1.5707963267948966</v>
      </c>
      <c r="X19" s="146">
        <f>AVERAGE('Circle 4'!Y10:Y16)</f>
        <v>1.1640661723825672</v>
      </c>
      <c r="Y19" s="147">
        <f>MIN('Circle 4'!AB10:AB16)</f>
        <v>0.61016949152542377</v>
      </c>
      <c r="Z19" s="148">
        <f>MAX('Circle 4'!AB10:AB16)</f>
        <v>0.94897959183673475</v>
      </c>
      <c r="AA19" s="149">
        <f>AVERAGE('Circle 4'!AB10:AB16)</f>
        <v>0.82078042740938117</v>
      </c>
      <c r="AB19" s="150">
        <f>MIN('Circle 4'!Z10:Z16)</f>
        <v>2.5</v>
      </c>
      <c r="AC19" s="145">
        <f>MAX('Circle 4'!Z10:Z16)</f>
        <v>4.5</v>
      </c>
      <c r="AD19" s="146">
        <f>AVERAGE('Circle 4'!Z10:Z16)</f>
        <v>3.6071428571428572</v>
      </c>
      <c r="AE19" s="145">
        <f>MIN('Circle 4'!AA10:AA16)</f>
        <v>1.5915494309189535</v>
      </c>
      <c r="AF19" s="145">
        <f>MAX('Circle 4'!AA10:AA16)</f>
        <v>5.0929581789406511</v>
      </c>
      <c r="AG19" s="151">
        <f>AVERAGE('Circle 4'!AA10:AA16)</f>
        <v>3.3649902253715012</v>
      </c>
    </row>
    <row r="20" spans="2:33" x14ac:dyDescent="0.25">
      <c r="B20" s="231" t="s">
        <v>66</v>
      </c>
      <c r="C20" s="166" t="s">
        <v>60</v>
      </c>
      <c r="D20" s="15">
        <f>MIN('Circle 3'!P5:P8)</f>
        <v>18</v>
      </c>
      <c r="E20" s="167">
        <f>MAX('Circle 3'!P5:P8)</f>
        <v>22</v>
      </c>
      <c r="F20" s="168">
        <f>AVERAGE('Circle 3'!P5:P8)</f>
        <v>19.75</v>
      </c>
      <c r="G20" s="167">
        <f>MIN('Circle 3'!Q5:Q8)</f>
        <v>55</v>
      </c>
      <c r="H20" s="167">
        <f>MAX('Circle 3'!Q5:Q8)</f>
        <v>90</v>
      </c>
      <c r="I20" s="16">
        <f>AVERAGE('Circle 3'!Q5:Q8)</f>
        <v>75</v>
      </c>
      <c r="J20" s="15">
        <f>MIN('Circle 3'!R5:R8)</f>
        <v>4</v>
      </c>
      <c r="K20" s="167">
        <f>MAX('Circle 3'!S5:S8)</f>
        <v>24</v>
      </c>
      <c r="L20" s="168">
        <f>AVERAGE('Circle 3'!S5:S8)</f>
        <v>22.25</v>
      </c>
      <c r="M20" s="169">
        <f>MIN('Circle 3'!S5:S8)</f>
        <v>19</v>
      </c>
      <c r="N20" s="167">
        <f>MAX('Circle 3'!S5:S8)</f>
        <v>24</v>
      </c>
      <c r="O20" s="168">
        <f>AVERAGE('Circle 3'!S5:S8)</f>
        <v>22.25</v>
      </c>
      <c r="P20" s="167">
        <f>MIN('Circle 3'!T5:T8)</f>
        <v>5</v>
      </c>
      <c r="Q20" s="167">
        <f>MAX('Circle 3'!T5:T8)</f>
        <v>11</v>
      </c>
      <c r="R20" s="167">
        <f>AVERAGE('Circle 3'!T5:T8)</f>
        <v>6.75</v>
      </c>
      <c r="S20" s="169">
        <f>MIN('Circle 3'!V5:V8)</f>
        <v>208</v>
      </c>
      <c r="T20" s="167">
        <f>MAX('Circle 3'!V5:V8)</f>
        <v>521</v>
      </c>
      <c r="U20" s="167">
        <f>AVERAGE('Circle 3'!V5:V8)</f>
        <v>343.25</v>
      </c>
      <c r="V20" s="170">
        <f>MIN('Circle 3'!Y5:Y8)</f>
        <v>0.78539816339744828</v>
      </c>
      <c r="W20" s="171">
        <f>MAX('Circle 3'!Y5:Y8)</f>
        <v>1.2293188644481801</v>
      </c>
      <c r="X20" s="172">
        <f>AVERAGE('Circle 3'!Y5:Y8)</f>
        <v>1.0404969671653279</v>
      </c>
      <c r="Y20" s="173">
        <f>MIN('Circle 3'!AB5:AB8)</f>
        <v>0.8529411764705882</v>
      </c>
      <c r="Z20" s="174">
        <f>MAX('Circle 3'!AB5:AB8)</f>
        <v>0.95294117647058818</v>
      </c>
      <c r="AA20" s="175">
        <f>AVERAGE('Circle 3'!AB5:AB8)</f>
        <v>0.92238324221065793</v>
      </c>
      <c r="AB20" s="176">
        <f>MIN('Circle 3'!Z5:Z8)</f>
        <v>4.5</v>
      </c>
      <c r="AC20" s="171">
        <f>MAX('Circle 3'!Z5:Z8)</f>
        <v>5.5</v>
      </c>
      <c r="AD20" s="172">
        <f>AVERAGE('Circle 3'!Z5:Z8)</f>
        <v>4.9375</v>
      </c>
      <c r="AE20" s="171">
        <f>MIN('Circle 3'!AA5:AA8)</f>
        <v>3.6605636911135928</v>
      </c>
      <c r="AF20" s="171">
        <f>MAX('Circle 3'!AA5:AA8)</f>
        <v>7.0028174960433951</v>
      </c>
      <c r="AG20" s="177">
        <f>AVERAGE('Circle 3'!AA5:AA8)</f>
        <v>4.9338032358487558</v>
      </c>
    </row>
    <row r="21" spans="2:33" ht="15.75" thickBot="1" x14ac:dyDescent="0.3">
      <c r="B21" s="232"/>
      <c r="C21" s="178" t="s">
        <v>61</v>
      </c>
      <c r="D21" s="17">
        <f>MIN('Circle 3'!P9:P15)</f>
        <v>14</v>
      </c>
      <c r="E21" s="179">
        <f>MAX('Circle 3'!P9:P15)</f>
        <v>23</v>
      </c>
      <c r="F21" s="180">
        <f>AVERAGE('Circle 3'!P9:P15)</f>
        <v>17.285714285714285</v>
      </c>
      <c r="G21" s="179">
        <f>MIN('Circle 3'!Q9:Q15)</f>
        <v>52</v>
      </c>
      <c r="H21" s="179">
        <f>MAX('Circle 3'!Q9:Q15)</f>
        <v>713</v>
      </c>
      <c r="I21" s="18">
        <f>AVERAGE('Circle 3'!Q9:Q15)</f>
        <v>242.28571428571428</v>
      </c>
      <c r="J21" s="17">
        <f>MIN('Circle 3'!R9:R15)</f>
        <v>2</v>
      </c>
      <c r="K21" s="179">
        <f>MAX('Circle 3'!R9:R15)</f>
        <v>54</v>
      </c>
      <c r="L21" s="180">
        <f>AVERAGE('Circle 3'!T9:T15)</f>
        <v>4.8571428571428568</v>
      </c>
      <c r="M21" s="181">
        <f>MIN('Circle 3'!S9:S15)</f>
        <v>11</v>
      </c>
      <c r="N21" s="179">
        <f>MAX('Circle 3'!S9:S15)</f>
        <v>22</v>
      </c>
      <c r="O21" s="180">
        <f>AVERAGE('Circle 3'!S9:S15)</f>
        <v>17.857142857142858</v>
      </c>
      <c r="P21" s="179">
        <f>MIN('Circle 3'!T9:T15)</f>
        <v>3</v>
      </c>
      <c r="Q21" s="179">
        <f>MAX('Circle 3'!T9:T15)</f>
        <v>10</v>
      </c>
      <c r="R21" s="179">
        <f>AVERAGE('Circle 3'!T9:T15)</f>
        <v>4.8571428571428568</v>
      </c>
      <c r="S21" s="181">
        <f>MIN('Circle 3'!V9:V15)</f>
        <v>143</v>
      </c>
      <c r="T21" s="179">
        <f>MAX('Circle 3'!V9:V15)</f>
        <v>600</v>
      </c>
      <c r="U21" s="179">
        <f>AVERAGE('Circle 3'!V9:V15)</f>
        <v>328.71428571428572</v>
      </c>
      <c r="V21" s="182">
        <f>MIN('Circle 3'!Y9:Y15)</f>
        <v>0.33069396353576769</v>
      </c>
      <c r="W21" s="183">
        <f>MAX('Circle 3'!Y9:Y15)</f>
        <v>2.174948760177549</v>
      </c>
      <c r="X21" s="184">
        <f>AVERAGE('Circle 3'!Y9:Y15)</f>
        <v>1.1351919249532121</v>
      </c>
      <c r="Y21" s="185">
        <f>MIN('Circle 3'!AB9:AB15)</f>
        <v>0.6029411764705882</v>
      </c>
      <c r="Z21" s="186">
        <f>MAX('Circle 3'!AB9:AB15)</f>
        <v>0.97333333333333338</v>
      </c>
      <c r="AA21" s="187">
        <f>AVERAGE('Circle 3'!AB9:AB15)</f>
        <v>0.86891600414095282</v>
      </c>
      <c r="AB21" s="188">
        <f>MIN('Circle 3'!Z9:Z15)</f>
        <v>3.5</v>
      </c>
      <c r="AC21" s="183">
        <f>MAX('Circle 3'!Z9:Z15)</f>
        <v>5.75</v>
      </c>
      <c r="AD21" s="184">
        <f>AVERAGE('Circle 3'!Z9:Z15)</f>
        <v>4.3214285714285712</v>
      </c>
      <c r="AE21" s="183">
        <f>MIN('Circle 3'!AA9:AA15)</f>
        <v>2.0690142601946393</v>
      </c>
      <c r="AF21" s="183">
        <f>MAX('Circle 3'!AA9:AA16)</f>
        <v>12.095775674984045</v>
      </c>
      <c r="AG21" s="189">
        <f>AVERAGE('Circle 3'!AA9:AA15)</f>
        <v>5.0474853380572515</v>
      </c>
    </row>
    <row r="22" spans="2:33" ht="15.75" thickBot="1" x14ac:dyDescent="0.3"/>
    <row r="23" spans="2:33" x14ac:dyDescent="0.25">
      <c r="C23" s="216" t="s">
        <v>116</v>
      </c>
      <c r="D23" s="217">
        <f>MEDIAN(D12:D21)</f>
        <v>11</v>
      </c>
      <c r="E23" s="217">
        <f t="shared" ref="E23:AG23" si="0">MEDIAN(E12:E21)</f>
        <v>22.5</v>
      </c>
      <c r="F23" s="217">
        <f t="shared" si="0"/>
        <v>17.670634920634921</v>
      </c>
      <c r="G23" s="217">
        <f t="shared" si="0"/>
        <v>40.5</v>
      </c>
      <c r="H23" s="217">
        <f t="shared" si="0"/>
        <v>267.5</v>
      </c>
      <c r="I23" s="217">
        <f t="shared" si="0"/>
        <v>100.33333333333334</v>
      </c>
      <c r="J23" s="217">
        <f t="shared" si="0"/>
        <v>2</v>
      </c>
      <c r="K23" s="217">
        <f t="shared" si="0"/>
        <v>17.5</v>
      </c>
      <c r="L23" s="217">
        <f t="shared" si="0"/>
        <v>5.7651515151515156</v>
      </c>
      <c r="M23" s="217">
        <f t="shared" si="0"/>
        <v>5</v>
      </c>
      <c r="N23" s="217">
        <f t="shared" si="0"/>
        <v>34</v>
      </c>
      <c r="O23" s="217">
        <f t="shared" si="0"/>
        <v>18.805555555555557</v>
      </c>
      <c r="P23" s="217">
        <f t="shared" si="0"/>
        <v>2.5</v>
      </c>
      <c r="Q23" s="217">
        <f t="shared" si="0"/>
        <v>11</v>
      </c>
      <c r="R23" s="217">
        <f t="shared" si="0"/>
        <v>5.8035714285714288</v>
      </c>
      <c r="S23" s="217">
        <f t="shared" si="0"/>
        <v>131</v>
      </c>
      <c r="T23" s="217">
        <f t="shared" si="0"/>
        <v>750</v>
      </c>
      <c r="U23" s="217">
        <f t="shared" si="0"/>
        <v>379.25</v>
      </c>
      <c r="V23" s="217">
        <f t="shared" si="0"/>
        <v>0.54636393975474662</v>
      </c>
      <c r="W23" s="217">
        <f t="shared" si="0"/>
        <v>2.0943951023931953</v>
      </c>
      <c r="X23" s="217">
        <f t="shared" si="0"/>
        <v>1.0506526635568223</v>
      </c>
      <c r="Y23" s="217">
        <f t="shared" si="0"/>
        <v>0.76585144927536231</v>
      </c>
      <c r="Z23" s="217">
        <f t="shared" si="0"/>
        <v>0.98037735849056606</v>
      </c>
      <c r="AA23" s="217">
        <f t="shared" si="0"/>
        <v>0.91770657866615601</v>
      </c>
      <c r="AB23" s="217">
        <f t="shared" si="0"/>
        <v>3.125</v>
      </c>
      <c r="AC23" s="217">
        <f t="shared" si="0"/>
        <v>5.625</v>
      </c>
      <c r="AD23" s="217">
        <f t="shared" si="0"/>
        <v>4.4176587301587302</v>
      </c>
      <c r="AE23" s="217">
        <f t="shared" si="0"/>
        <v>1.7507043740108488</v>
      </c>
      <c r="AF23" s="217">
        <f t="shared" si="0"/>
        <v>7.3211273822271856</v>
      </c>
      <c r="AG23" s="217">
        <f t="shared" si="0"/>
        <v>4.072919680033503</v>
      </c>
    </row>
    <row r="24" spans="2:33" x14ac:dyDescent="0.25">
      <c r="C24" s="218" t="s">
        <v>15</v>
      </c>
      <c r="D24" s="219">
        <f>MIN(D12:D21)</f>
        <v>7</v>
      </c>
      <c r="E24" s="219">
        <f t="shared" ref="E24:AG24" si="1">MIN(E12:E21)</f>
        <v>18</v>
      </c>
      <c r="F24" s="219">
        <f t="shared" si="1"/>
        <v>12.454545454545455</v>
      </c>
      <c r="G24" s="219">
        <f t="shared" si="1"/>
        <v>15</v>
      </c>
      <c r="H24" s="219">
        <f t="shared" si="1"/>
        <v>90</v>
      </c>
      <c r="I24" s="219">
        <f t="shared" si="1"/>
        <v>52.3</v>
      </c>
      <c r="J24" s="219">
        <f t="shared" si="1"/>
        <v>0</v>
      </c>
      <c r="K24" s="219">
        <f t="shared" si="1"/>
        <v>6</v>
      </c>
      <c r="L24" s="219">
        <f t="shared" si="1"/>
        <v>1.6666666666666667</v>
      </c>
      <c r="M24" s="219">
        <f t="shared" si="1"/>
        <v>1</v>
      </c>
      <c r="N24" s="219">
        <f t="shared" si="1"/>
        <v>12.285714285714286</v>
      </c>
      <c r="O24" s="219">
        <f t="shared" si="1"/>
        <v>12.285714285714286</v>
      </c>
      <c r="P24" s="219">
        <f t="shared" si="1"/>
        <v>0</v>
      </c>
      <c r="Q24" s="219">
        <f t="shared" si="1"/>
        <v>3</v>
      </c>
      <c r="R24" s="219">
        <f t="shared" si="1"/>
        <v>1.5714285714285714</v>
      </c>
      <c r="S24" s="219">
        <f t="shared" si="1"/>
        <v>30</v>
      </c>
      <c r="T24" s="219">
        <f t="shared" si="1"/>
        <v>447</v>
      </c>
      <c r="U24" s="219">
        <f t="shared" si="1"/>
        <v>328.71428571428572</v>
      </c>
      <c r="V24" s="219">
        <f t="shared" si="1"/>
        <v>0.28999316802367325</v>
      </c>
      <c r="W24" s="219">
        <f t="shared" si="1"/>
        <v>1.2293188644481801</v>
      </c>
      <c r="X24" s="219">
        <f t="shared" si="1"/>
        <v>0.86157900759613493</v>
      </c>
      <c r="Y24" s="219">
        <f t="shared" si="1"/>
        <v>0.6029411764705882</v>
      </c>
      <c r="Z24" s="219">
        <f t="shared" si="1"/>
        <v>0.9</v>
      </c>
      <c r="AA24" s="219">
        <f t="shared" si="1"/>
        <v>0.81863848995164157</v>
      </c>
      <c r="AB24" s="219">
        <f t="shared" si="1"/>
        <v>1.75</v>
      </c>
      <c r="AC24" s="219">
        <f t="shared" si="1"/>
        <v>4.5</v>
      </c>
      <c r="AD24" s="219">
        <f t="shared" si="1"/>
        <v>3.1136363636363638</v>
      </c>
      <c r="AE24" s="219">
        <f t="shared" si="1"/>
        <v>0.47746482927568601</v>
      </c>
      <c r="AF24" s="219">
        <f t="shared" si="1"/>
        <v>5.0929581789406511</v>
      </c>
      <c r="AG24" s="219">
        <f t="shared" si="1"/>
        <v>3.1565730379892578</v>
      </c>
    </row>
    <row r="25" spans="2:33" x14ac:dyDescent="0.25">
      <c r="C25" s="218" t="s">
        <v>54</v>
      </c>
      <c r="D25" s="219">
        <f>MAX(D12:D21)</f>
        <v>18</v>
      </c>
      <c r="E25" s="219">
        <f t="shared" ref="E25:AG25" si="2">MAX(E12:E21)</f>
        <v>32</v>
      </c>
      <c r="F25" s="219">
        <f t="shared" si="2"/>
        <v>23.222222222222221</v>
      </c>
      <c r="G25" s="219">
        <f t="shared" si="2"/>
        <v>64</v>
      </c>
      <c r="H25" s="219">
        <f t="shared" si="2"/>
        <v>713</v>
      </c>
      <c r="I25" s="219">
        <f t="shared" si="2"/>
        <v>242.28571428571428</v>
      </c>
      <c r="J25" s="219">
        <f t="shared" si="2"/>
        <v>7</v>
      </c>
      <c r="K25" s="219">
        <f t="shared" si="2"/>
        <v>54</v>
      </c>
      <c r="L25" s="219">
        <f t="shared" si="2"/>
        <v>22.25</v>
      </c>
      <c r="M25" s="219">
        <f t="shared" si="2"/>
        <v>19</v>
      </c>
      <c r="N25" s="219">
        <f t="shared" si="2"/>
        <v>60</v>
      </c>
      <c r="O25" s="219">
        <f t="shared" si="2"/>
        <v>25.545454545454547</v>
      </c>
      <c r="P25" s="219">
        <f t="shared" si="2"/>
        <v>5</v>
      </c>
      <c r="Q25" s="219">
        <f t="shared" si="2"/>
        <v>22</v>
      </c>
      <c r="R25" s="219">
        <f t="shared" si="2"/>
        <v>10.888888888888889</v>
      </c>
      <c r="S25" s="219">
        <f t="shared" si="2"/>
        <v>324</v>
      </c>
      <c r="T25" s="219">
        <f t="shared" si="2"/>
        <v>1440</v>
      </c>
      <c r="U25" s="219">
        <f t="shared" si="2"/>
        <v>626.55555555555554</v>
      </c>
      <c r="V25" s="219">
        <f t="shared" si="2"/>
        <v>0.89759790102565518</v>
      </c>
      <c r="W25" s="219">
        <f t="shared" si="2"/>
        <v>8.3775804095727811</v>
      </c>
      <c r="X25" s="219">
        <f t="shared" si="2"/>
        <v>2.152199435466069</v>
      </c>
      <c r="Y25" s="219">
        <f t="shared" si="2"/>
        <v>0.91608391608391604</v>
      </c>
      <c r="Z25" s="219">
        <f t="shared" si="2"/>
        <v>1</v>
      </c>
      <c r="AA25" s="219">
        <f t="shared" si="2"/>
        <v>0.98181307987462219</v>
      </c>
      <c r="AB25" s="219">
        <f t="shared" si="2"/>
        <v>8</v>
      </c>
      <c r="AC25" s="219">
        <f t="shared" si="2"/>
        <v>16</v>
      </c>
      <c r="AD25" s="219">
        <f t="shared" si="2"/>
        <v>11.611111111111111</v>
      </c>
      <c r="AE25" s="219">
        <f t="shared" si="2"/>
        <v>3.8197186342054881</v>
      </c>
      <c r="AF25" s="219">
        <f t="shared" si="2"/>
        <v>41.38028520389279</v>
      </c>
      <c r="AG25" s="219">
        <f t="shared" si="2"/>
        <v>19.272216745309507</v>
      </c>
    </row>
    <row r="26" spans="2:33" x14ac:dyDescent="0.25">
      <c r="C26" s="218" t="s">
        <v>117</v>
      </c>
      <c r="D26" s="213">
        <f>(MAX(D12:D21)-MIN(D12:D21))</f>
        <v>11</v>
      </c>
      <c r="E26" s="213">
        <f t="shared" ref="E26:AG26" si="3">(MAX(E12:E21)-MIN(E12:E21))</f>
        <v>14</v>
      </c>
      <c r="F26" s="213">
        <f t="shared" si="3"/>
        <v>10.767676767676766</v>
      </c>
      <c r="G26" s="213">
        <f t="shared" si="3"/>
        <v>49</v>
      </c>
      <c r="H26" s="213">
        <f t="shared" si="3"/>
        <v>623</v>
      </c>
      <c r="I26" s="213">
        <f t="shared" si="3"/>
        <v>189.98571428571427</v>
      </c>
      <c r="J26" s="213">
        <f t="shared" si="3"/>
        <v>7</v>
      </c>
      <c r="K26" s="213">
        <f t="shared" si="3"/>
        <v>48</v>
      </c>
      <c r="L26" s="213">
        <f t="shared" si="3"/>
        <v>20.583333333333332</v>
      </c>
      <c r="M26" s="213">
        <f t="shared" si="3"/>
        <v>18</v>
      </c>
      <c r="N26" s="213">
        <f t="shared" si="3"/>
        <v>47.714285714285715</v>
      </c>
      <c r="O26" s="213">
        <f t="shared" si="3"/>
        <v>13.25974025974026</v>
      </c>
      <c r="P26" s="213">
        <f t="shared" si="3"/>
        <v>5</v>
      </c>
      <c r="Q26" s="213">
        <f t="shared" si="3"/>
        <v>19</v>
      </c>
      <c r="R26" s="213">
        <f t="shared" si="3"/>
        <v>9.3174603174603181</v>
      </c>
      <c r="S26" s="213">
        <f t="shared" si="3"/>
        <v>294</v>
      </c>
      <c r="T26" s="213">
        <f t="shared" si="3"/>
        <v>993</v>
      </c>
      <c r="U26" s="213">
        <f t="shared" si="3"/>
        <v>297.84126984126982</v>
      </c>
      <c r="V26" s="213">
        <f t="shared" si="3"/>
        <v>0.60760473300198192</v>
      </c>
      <c r="W26" s="213">
        <f t="shared" si="3"/>
        <v>7.1482615451246012</v>
      </c>
      <c r="X26" s="213">
        <f t="shared" si="3"/>
        <v>1.290620427869934</v>
      </c>
      <c r="Y26" s="213">
        <f t="shared" si="3"/>
        <v>0.31314273961332784</v>
      </c>
      <c r="Z26" s="213">
        <f t="shared" si="3"/>
        <v>9.9999999999999978E-2</v>
      </c>
      <c r="AA26" s="213">
        <f t="shared" si="3"/>
        <v>0.16317458992298062</v>
      </c>
      <c r="AB26" s="213">
        <f t="shared" si="3"/>
        <v>6.25</v>
      </c>
      <c r="AC26" s="213">
        <f t="shared" si="3"/>
        <v>11.5</v>
      </c>
      <c r="AD26" s="213">
        <f t="shared" si="3"/>
        <v>8.4974747474747474</v>
      </c>
      <c r="AE26" s="213">
        <f t="shared" si="3"/>
        <v>3.3422538049298023</v>
      </c>
      <c r="AF26" s="213">
        <f t="shared" si="3"/>
        <v>36.287327024952141</v>
      </c>
      <c r="AG26" s="213">
        <f t="shared" si="3"/>
        <v>16.115643707320249</v>
      </c>
    </row>
    <row r="27" spans="2:33" ht="15.75" thickBot="1" x14ac:dyDescent="0.3">
      <c r="C27" s="220" t="s">
        <v>118</v>
      </c>
      <c r="D27" s="221">
        <f>(QUARTILE(D12:D21,3)-QUARTILE(D12:D21,1))/D23</f>
        <v>0.36363636363636365</v>
      </c>
      <c r="E27" s="221">
        <f t="shared" ref="E27:AG27" si="4">(QUARTILE(E12:E21,3)-QUARTILE(E12:E21,1))/E23</f>
        <v>0.28888888888888886</v>
      </c>
      <c r="F27" s="221">
        <f t="shared" si="4"/>
        <v>0.27241798174876997</v>
      </c>
      <c r="G27" s="221">
        <f t="shared" si="4"/>
        <v>0.79012345679012341</v>
      </c>
      <c r="H27" s="221">
        <f t="shared" si="4"/>
        <v>0.67943925233644864</v>
      </c>
      <c r="I27" s="221">
        <f t="shared" si="4"/>
        <v>0.50535085069968788</v>
      </c>
      <c r="J27" s="221">
        <f t="shared" si="4"/>
        <v>1.75</v>
      </c>
      <c r="K27" s="221">
        <f t="shared" si="4"/>
        <v>0.6428571428571429</v>
      </c>
      <c r="L27" s="221">
        <f t="shared" si="4"/>
        <v>0.62295851323446583</v>
      </c>
      <c r="M27" s="221">
        <f t="shared" si="4"/>
        <v>0.55000000000000004</v>
      </c>
      <c r="N27" s="221">
        <f t="shared" si="4"/>
        <v>0.45588235294117646</v>
      </c>
      <c r="O27" s="221">
        <f t="shared" si="4"/>
        <v>0.14833394080070589</v>
      </c>
      <c r="P27" s="221">
        <f t="shared" si="4"/>
        <v>1.2</v>
      </c>
      <c r="Q27" s="221">
        <f t="shared" si="4"/>
        <v>0.56818181818181823</v>
      </c>
      <c r="R27" s="221">
        <f t="shared" si="4"/>
        <v>0.85579487179487179</v>
      </c>
      <c r="S27" s="221">
        <f t="shared" si="4"/>
        <v>0.45610687022900764</v>
      </c>
      <c r="T27" s="221">
        <f t="shared" si="4"/>
        <v>0.76900000000000002</v>
      </c>
      <c r="U27" s="221">
        <f t="shared" si="4"/>
        <v>0.13654256093280487</v>
      </c>
      <c r="V27" s="221">
        <f t="shared" si="4"/>
        <v>0.82073070337197029</v>
      </c>
      <c r="W27" s="221">
        <f t="shared" si="4"/>
        <v>0.5033653846153846</v>
      </c>
      <c r="X27" s="221">
        <f t="shared" si="4"/>
        <v>0.16874584691939876</v>
      </c>
      <c r="Y27" s="221">
        <f t="shared" si="4"/>
        <v>0.19973512764064816</v>
      </c>
      <c r="Z27" s="221">
        <f t="shared" si="4"/>
        <v>4.3567758344053749E-2</v>
      </c>
      <c r="AA27" s="221">
        <f t="shared" si="4"/>
        <v>7.2123330029079988E-2</v>
      </c>
      <c r="AB27" s="221">
        <f t="shared" si="4"/>
        <v>0.54</v>
      </c>
      <c r="AC27" s="221">
        <f t="shared" si="4"/>
        <v>0.28888888888888886</v>
      </c>
      <c r="AD27" s="221">
        <f t="shared" si="4"/>
        <v>0.27241798174876997</v>
      </c>
      <c r="AE27" s="221">
        <f t="shared" si="4"/>
        <v>0.56818181818181823</v>
      </c>
      <c r="AF27" s="221">
        <f t="shared" si="4"/>
        <v>0.72826086956521741</v>
      </c>
      <c r="AG27" s="221">
        <f t="shared" si="4"/>
        <v>0.36275339028447368</v>
      </c>
    </row>
    <row r="29" spans="2:33" ht="15.75" thickBot="1" x14ac:dyDescent="0.3"/>
    <row r="30" spans="2:33" ht="15" customHeight="1" thickBot="1" x14ac:dyDescent="0.3">
      <c r="B30" s="234" t="s">
        <v>113</v>
      </c>
      <c r="C30" s="235"/>
      <c r="D30" s="250" t="s">
        <v>3</v>
      </c>
      <c r="E30" s="251"/>
      <c r="F30" s="251"/>
      <c r="G30" s="251"/>
      <c r="H30" s="251"/>
      <c r="I30" s="252"/>
      <c r="J30" s="250" t="s">
        <v>62</v>
      </c>
      <c r="K30" s="251"/>
      <c r="L30" s="251"/>
      <c r="M30" s="251"/>
      <c r="N30" s="251"/>
      <c r="O30" s="251"/>
      <c r="P30" s="251"/>
      <c r="Q30" s="251"/>
      <c r="R30" s="251"/>
      <c r="S30" s="251"/>
      <c r="T30" s="251"/>
      <c r="U30" s="252"/>
      <c r="V30" s="251" t="s">
        <v>70</v>
      </c>
      <c r="W30" s="251"/>
      <c r="X30" s="251"/>
      <c r="Y30" s="251"/>
      <c r="Z30" s="251"/>
      <c r="AA30" s="251"/>
      <c r="AB30" s="251"/>
      <c r="AC30" s="251"/>
      <c r="AD30" s="251"/>
      <c r="AE30" s="251"/>
      <c r="AF30" s="251"/>
      <c r="AG30" s="252"/>
    </row>
    <row r="31" spans="2:33" ht="15.75" thickBot="1" x14ac:dyDescent="0.3">
      <c r="B31" s="236"/>
      <c r="C31" s="237"/>
      <c r="D31" s="258" t="s">
        <v>3</v>
      </c>
      <c r="E31" s="248"/>
      <c r="F31" s="259"/>
      <c r="G31" s="248" t="s">
        <v>56</v>
      </c>
      <c r="H31" s="248"/>
      <c r="I31" s="249"/>
      <c r="J31" s="258" t="s">
        <v>57</v>
      </c>
      <c r="K31" s="248"/>
      <c r="L31" s="259"/>
      <c r="M31" s="247" t="s">
        <v>58</v>
      </c>
      <c r="N31" s="248"/>
      <c r="O31" s="259"/>
      <c r="P31" s="248" t="s">
        <v>59</v>
      </c>
      <c r="Q31" s="248"/>
      <c r="R31" s="248"/>
      <c r="S31" s="247" t="s">
        <v>73</v>
      </c>
      <c r="T31" s="248"/>
      <c r="U31" s="249"/>
      <c r="V31" s="258" t="s">
        <v>68</v>
      </c>
      <c r="W31" s="248"/>
      <c r="X31" s="259"/>
      <c r="Y31" s="247" t="s">
        <v>69</v>
      </c>
      <c r="Z31" s="248"/>
      <c r="AA31" s="259"/>
      <c r="AB31" s="247" t="s">
        <v>12</v>
      </c>
      <c r="AC31" s="248"/>
      <c r="AD31" s="259"/>
      <c r="AE31" s="248" t="s">
        <v>13</v>
      </c>
      <c r="AF31" s="248"/>
      <c r="AG31" s="249"/>
    </row>
    <row r="32" spans="2:33" ht="15.75" thickBot="1" x14ac:dyDescent="0.3">
      <c r="B32" s="119" t="s">
        <v>52</v>
      </c>
      <c r="C32" s="120" t="s">
        <v>53</v>
      </c>
      <c r="D32" s="119" t="s">
        <v>15</v>
      </c>
      <c r="E32" s="120" t="s">
        <v>54</v>
      </c>
      <c r="F32" s="121" t="s">
        <v>55</v>
      </c>
      <c r="G32" s="120" t="s">
        <v>15</v>
      </c>
      <c r="H32" s="120" t="s">
        <v>54</v>
      </c>
      <c r="I32" s="122" t="s">
        <v>55</v>
      </c>
      <c r="J32" s="119" t="s">
        <v>15</v>
      </c>
      <c r="K32" s="120" t="s">
        <v>54</v>
      </c>
      <c r="L32" s="121" t="s">
        <v>55</v>
      </c>
      <c r="M32" s="123" t="s">
        <v>15</v>
      </c>
      <c r="N32" s="120" t="s">
        <v>54</v>
      </c>
      <c r="O32" s="121" t="s">
        <v>55</v>
      </c>
      <c r="P32" s="120" t="s">
        <v>15</v>
      </c>
      <c r="Q32" s="120" t="s">
        <v>54</v>
      </c>
      <c r="R32" s="120" t="s">
        <v>55</v>
      </c>
      <c r="S32" s="120" t="s">
        <v>15</v>
      </c>
      <c r="T32" s="120" t="s">
        <v>54</v>
      </c>
      <c r="U32" s="120" t="s">
        <v>55</v>
      </c>
      <c r="V32" s="119" t="s">
        <v>15</v>
      </c>
      <c r="W32" s="120" t="s">
        <v>54</v>
      </c>
      <c r="X32" s="121" t="s">
        <v>55</v>
      </c>
      <c r="Y32" s="123" t="s">
        <v>15</v>
      </c>
      <c r="Z32" s="120" t="s">
        <v>54</v>
      </c>
      <c r="AA32" s="121" t="s">
        <v>55</v>
      </c>
      <c r="AB32" s="123" t="s">
        <v>15</v>
      </c>
      <c r="AC32" s="120" t="s">
        <v>54</v>
      </c>
      <c r="AD32" s="121" t="s">
        <v>55</v>
      </c>
      <c r="AE32" s="120" t="s">
        <v>15</v>
      </c>
      <c r="AF32" s="120" t="s">
        <v>54</v>
      </c>
      <c r="AG32" s="122" t="s">
        <v>55</v>
      </c>
    </row>
    <row r="33" spans="2:33" ht="15.75" thickTop="1" x14ac:dyDescent="0.25">
      <c r="B33" s="233" t="s">
        <v>63</v>
      </c>
      <c r="C33" s="166" t="s">
        <v>60</v>
      </c>
      <c r="D33" s="15">
        <f>MIN('Circle 8'!AA5:AA15)</f>
        <v>10</v>
      </c>
      <c r="E33" s="167">
        <f>MAX('Circle 8'!AA5:AA15)</f>
        <v>25</v>
      </c>
      <c r="F33" s="168">
        <f>AVERAGE('Circle 8'!AA5:AA15)</f>
        <v>21.363636363636363</v>
      </c>
      <c r="G33" s="167">
        <f>G12</f>
        <v>29</v>
      </c>
      <c r="H33" s="167">
        <f t="shared" ref="H33:I33" si="5">H12</f>
        <v>180</v>
      </c>
      <c r="I33" s="16">
        <f t="shared" si="5"/>
        <v>80.36363636363636</v>
      </c>
      <c r="J33" s="15">
        <f>MIN('Circle 8'!AC5:AC15)</f>
        <v>2</v>
      </c>
      <c r="K33" s="167">
        <f>MAX('Circle 8'!AC5:AC15)</f>
        <v>13</v>
      </c>
      <c r="L33" s="168">
        <f>AVERAGE('Circle 8'!AC5:AC15)</f>
        <v>5.1818181818181817</v>
      </c>
      <c r="M33" s="169">
        <f>MIN('Circle 8'!AD5:AD15)</f>
        <v>1</v>
      </c>
      <c r="N33" s="167">
        <f>MAX('Circle 8'!AD5:AD15)</f>
        <v>62</v>
      </c>
      <c r="O33" s="168">
        <f>AVERAGE('Circle 8'!AD5:AD15)</f>
        <v>28.363636363636363</v>
      </c>
      <c r="P33" s="167">
        <f>MIN('Circle 8'!AE5:AE15)</f>
        <v>2</v>
      </c>
      <c r="Q33" s="167">
        <f>MAX('Circle 8'!AE5:AE15)</f>
        <v>15</v>
      </c>
      <c r="R33" s="16">
        <f>AVERAGE('Circle 8'!AE5:AE15)</f>
        <v>10.181818181818182</v>
      </c>
      <c r="S33" s="15">
        <f>S12</f>
        <v>150</v>
      </c>
      <c r="T33" s="167">
        <f t="shared" ref="T33:U33" si="6">T12</f>
        <v>780</v>
      </c>
      <c r="U33" s="16">
        <f t="shared" si="6"/>
        <v>389.72727272727275</v>
      </c>
      <c r="V33" s="170">
        <f>MIN('Circle 8'!AJ5:AJ15)</f>
        <v>0.25132741228718347</v>
      </c>
      <c r="W33" s="171">
        <f>MAX('Circle 8'!AJ5:AJ15)</f>
        <v>2.0420352248333655</v>
      </c>
      <c r="X33" s="172">
        <f>AVERAGE('Circle 8'!AJ5:AJ15)</f>
        <v>0.72634639565391113</v>
      </c>
      <c r="Y33" s="173">
        <f>MIN('Circle 8'!AM5:AM15)</f>
        <v>0.6470588235294118</v>
      </c>
      <c r="Z33" s="174">
        <f>MAX('Circle 8'!AM5:AM15)</f>
        <v>0.98675496688741726</v>
      </c>
      <c r="AA33" s="175">
        <f>AVERAGE('Circle 8'!AM5:AM15)</f>
        <v>0.92758026104260727</v>
      </c>
      <c r="AB33" s="176">
        <f>MIN('Circle 8'!AK5:AK15)</f>
        <v>5</v>
      </c>
      <c r="AC33" s="171">
        <f>MAX('Circle 8'!AK5:AK15)</f>
        <v>12.5</v>
      </c>
      <c r="AD33" s="172">
        <f>AVERAGE('Circle 8'!AK5:AK15)</f>
        <v>10.681818181818182</v>
      </c>
      <c r="AE33" s="171">
        <f>MIN('Circle 8'!AL5:AL15)</f>
        <v>3.183098861837907</v>
      </c>
      <c r="AF33" s="171">
        <f>MAX('Circle 8'!AL5:AL15)</f>
        <v>47.7464829275686</v>
      </c>
      <c r="AG33" s="177">
        <f>AVERAGE('Circle 8'!AL5:AL15)</f>
        <v>21.355699636694322</v>
      </c>
    </row>
    <row r="34" spans="2:33" x14ac:dyDescent="0.25">
      <c r="B34" s="231"/>
      <c r="C34" s="166" t="s">
        <v>61</v>
      </c>
      <c r="D34" s="15">
        <f>MIN('Circle 8'!AA16:AA33)</f>
        <v>16</v>
      </c>
      <c r="E34" s="167">
        <f>MAX('Circle 8'!AA16:AA33)</f>
        <v>31</v>
      </c>
      <c r="F34" s="168">
        <f>AVERAGE('Circle 8'!AA16:AA33)</f>
        <v>23.294117647058822</v>
      </c>
      <c r="G34" s="167">
        <f t="shared" ref="G34:I34" si="7">G13</f>
        <v>45</v>
      </c>
      <c r="H34" s="167">
        <f t="shared" si="7"/>
        <v>240</v>
      </c>
      <c r="I34" s="16">
        <f t="shared" si="7"/>
        <v>112.77777777777777</v>
      </c>
      <c r="J34" s="15">
        <f>MIN('Circle 8'!AC16:AC33)</f>
        <v>1</v>
      </c>
      <c r="K34" s="167">
        <f>MAX('Circle 8'!AC16:AC33)</f>
        <v>14</v>
      </c>
      <c r="L34" s="168">
        <f>AVERAGE('Circle 8'!AC16:AC33)</f>
        <v>5.3529411764705879</v>
      </c>
      <c r="M34" s="169">
        <f>MIN('Circle 8'!AD16:AD33)</f>
        <v>6</v>
      </c>
      <c r="N34" s="167">
        <f>MAX('Circle 8'!AD16:AD33)</f>
        <v>54</v>
      </c>
      <c r="O34" s="168">
        <f>AVERAGE('Circle 8'!AD16:AD33)</f>
        <v>24.882352941176471</v>
      </c>
      <c r="P34" s="167">
        <f>MIN('Circle 8'!AE16:AE33)</f>
        <v>2</v>
      </c>
      <c r="Q34" s="167">
        <f>MAX('Circle 8'!AE16:AE33)</f>
        <v>54</v>
      </c>
      <c r="R34" s="16">
        <f>AVERAGE('Circle 8'!AE16:AE33)</f>
        <v>13.647058823529411</v>
      </c>
      <c r="S34" s="15">
        <f t="shared" ref="S34:U34" si="8">S13</f>
        <v>30</v>
      </c>
      <c r="T34" s="167">
        <f t="shared" si="8"/>
        <v>1440</v>
      </c>
      <c r="U34" s="16">
        <f t="shared" si="8"/>
        <v>626.55555555555554</v>
      </c>
      <c r="V34" s="170">
        <f>MIN('Circle 8'!AJ16:AJ33)</f>
        <v>0.28874932477847365</v>
      </c>
      <c r="W34" s="171">
        <f>MAX('Circle 8'!AJ16:AJ33)</f>
        <v>1.7951958020513104</v>
      </c>
      <c r="X34" s="172">
        <f>AVERAGE('Circle 8'!AJ16:AJ33)</f>
        <v>0.80834887724105098</v>
      </c>
      <c r="Y34" s="173">
        <f>MIN('Circle 8'!AM16:AM33)</f>
        <v>0.91891891891891897</v>
      </c>
      <c r="Z34" s="174">
        <f>MAX('Circle 8'!AM16:AM33)</f>
        <v>0.98888888888888893</v>
      </c>
      <c r="AA34" s="175">
        <f>AVERAGE('Circle 8'!AM16:AM33)</f>
        <v>0.95881528351968726</v>
      </c>
      <c r="AB34" s="176">
        <f>MIN('Circle 8'!AK16:AK33)</f>
        <v>8</v>
      </c>
      <c r="AC34" s="171">
        <f>MAX('Circle 8'!AK16:AK33)</f>
        <v>15.5</v>
      </c>
      <c r="AD34" s="172">
        <f>AVERAGE('Circle 8'!AK16:AK33)</f>
        <v>11.647058823529411</v>
      </c>
      <c r="AE34" s="171">
        <f>MIN('Circle 8'!AL16:AL33)</f>
        <v>4.45633840657307</v>
      </c>
      <c r="AF34" s="171">
        <f>MAX('Circle 8'!AL16:AL33)</f>
        <v>43.290144520995533</v>
      </c>
      <c r="AG34" s="177">
        <f>AVERAGE('Circle 8'!AL16:AL33)</f>
        <v>19.248386058643344</v>
      </c>
    </row>
    <row r="35" spans="2:33" x14ac:dyDescent="0.25">
      <c r="B35" s="229" t="s">
        <v>64</v>
      </c>
      <c r="C35" s="152" t="s">
        <v>60</v>
      </c>
      <c r="D35" s="153">
        <f>MIN('Circle 1'!Z5:Z15)</f>
        <v>16</v>
      </c>
      <c r="E35" s="154">
        <f>MAX('Circle 1'!Z5:Z15)</f>
        <v>23</v>
      </c>
      <c r="F35" s="155">
        <f>AVERAGE('Circle 1'!Z5:Z15)</f>
        <v>18.272727272727273</v>
      </c>
      <c r="G35" s="157">
        <f t="shared" ref="G35:I35" si="9">G14</f>
        <v>20</v>
      </c>
      <c r="H35" s="154">
        <f t="shared" si="9"/>
        <v>120</v>
      </c>
      <c r="I35" s="156">
        <f t="shared" si="9"/>
        <v>52.3</v>
      </c>
      <c r="J35" s="153">
        <f>MIN('Circle 5'!AB5:AB15)</f>
        <v>2</v>
      </c>
      <c r="K35" s="154">
        <f>MAX('Circle 5'!AB5:AB15)</f>
        <v>16</v>
      </c>
      <c r="L35" s="155">
        <f>AVERAGE('Circle 5'!AB5:AB15)</f>
        <v>6.5454545454545459</v>
      </c>
      <c r="M35" s="157">
        <f>MIN('Circle 5'!AC5:AC15)</f>
        <v>4</v>
      </c>
      <c r="N35" s="154">
        <f>MAX('Circle 5'!AC5:AC15)</f>
        <v>34</v>
      </c>
      <c r="O35" s="155">
        <f>AVERAGE('Circle 5'!AC5:AC15)</f>
        <v>20.09090909090909</v>
      </c>
      <c r="P35" s="154">
        <f>MIN('Circle 5'!AD5:AD15)</f>
        <v>1</v>
      </c>
      <c r="Q35" s="154">
        <f>MAX('Circle 5'!AD5:AD15)</f>
        <v>6</v>
      </c>
      <c r="R35" s="156">
        <f>AVERAGE('Circle 5'!AD5:AD15)</f>
        <v>2.1818181818181817</v>
      </c>
      <c r="S35" s="153">
        <f t="shared" ref="S35:U35" si="10">S14</f>
        <v>150</v>
      </c>
      <c r="T35" s="154">
        <f t="shared" si="10"/>
        <v>1177</v>
      </c>
      <c r="U35" s="156">
        <f t="shared" si="10"/>
        <v>357.36363636363637</v>
      </c>
      <c r="V35" s="158">
        <f>MIN('Circle 5'!AI5:AI15)</f>
        <v>0.66322511575784526</v>
      </c>
      <c r="W35" s="159">
        <f>MAX('Circle 5'!AI5:AI15)</f>
        <v>3.1415926535897931</v>
      </c>
      <c r="X35" s="160">
        <f>AVERAGE('Circle 5'!AI5:AI15)</f>
        <v>1.3490961717843564</v>
      </c>
      <c r="Y35" s="161">
        <f>MIN('Circle 5'!AL5:AL15)</f>
        <v>0.83333333333333337</v>
      </c>
      <c r="Z35" s="162">
        <f>MAX('Circle 5'!AL5:AL15)</f>
        <v>0.97142857142857142</v>
      </c>
      <c r="AA35" s="163">
        <f>AVERAGE('Circle 5'!AL5:AL15)</f>
        <v>0.9110842276981882</v>
      </c>
      <c r="AB35" s="164">
        <f>MIN('Circle 5'!AJ5:AJ15)</f>
        <v>4</v>
      </c>
      <c r="AC35" s="159">
        <f>MAX('Circle 5'!AJ5:AJ15)</f>
        <v>5.75</v>
      </c>
      <c r="AD35" s="160">
        <f>AVERAGE('Circle 5'!AJ5:AJ15)</f>
        <v>4.5681818181818183</v>
      </c>
      <c r="AE35" s="159">
        <f>MIN('Circle 5'!AK5:AK15)</f>
        <v>1.2732395447351628</v>
      </c>
      <c r="AF35" s="159">
        <f>MAX('Circle 5'!AK5:AK15)</f>
        <v>7.1619724391352904</v>
      </c>
      <c r="AG35" s="165">
        <f>AVERAGE('Circle 5'!AK5:AK15)</f>
        <v>4.2393089387204848</v>
      </c>
    </row>
    <row r="36" spans="2:33" x14ac:dyDescent="0.25">
      <c r="B36" s="230"/>
      <c r="C36" s="138" t="s">
        <v>61</v>
      </c>
      <c r="D36" s="139">
        <f>MIN('Circle 1'!Z16:Z33)</f>
        <v>13</v>
      </c>
      <c r="E36" s="140">
        <f>MAX('Circle 1'!Z16:Z33)</f>
        <v>23</v>
      </c>
      <c r="F36" s="141">
        <f>AVERAGE('Circle 1'!Z16:Z33)</f>
        <v>18.411764705882351</v>
      </c>
      <c r="G36" s="143">
        <f t="shared" ref="G36:I36" si="11">G15</f>
        <v>20</v>
      </c>
      <c r="H36" s="140">
        <f t="shared" si="11"/>
        <v>298</v>
      </c>
      <c r="I36" s="142">
        <f t="shared" si="11"/>
        <v>89.222222222222229</v>
      </c>
      <c r="J36" s="139">
        <f>MIN('Circle 5'!AB16:AB33)</f>
        <v>0</v>
      </c>
      <c r="K36" s="140">
        <f>MAX('Circle 5'!AB16:AB33)</f>
        <v>33</v>
      </c>
      <c r="L36" s="141">
        <f>AVERAGE('Circle 5'!AB16:AB33)</f>
        <v>6.8235294117647056</v>
      </c>
      <c r="M36" s="143">
        <f>MIN('Circle 5'!AB16:AC33)</f>
        <v>0</v>
      </c>
      <c r="N36" s="140">
        <f>MAX('Circle 5'!AC16:AC33)</f>
        <v>44</v>
      </c>
      <c r="O36" s="141">
        <f>AVERAGE('Circle 5'!AC16:AC33)</f>
        <v>19.647058823529413</v>
      </c>
      <c r="P36" s="140">
        <f>MIN('Circle 5'!AD16:AD33)</f>
        <v>0</v>
      </c>
      <c r="Q36" s="140">
        <f>MAX('Circle 5'!AD16:AD33)</f>
        <v>11</v>
      </c>
      <c r="R36" s="142">
        <f>AVERAGE('Circle 5'!AD16:AD33)</f>
        <v>3.1764705882352939</v>
      </c>
      <c r="S36" s="139">
        <f t="shared" ref="S36:U36" si="12">S15</f>
        <v>60</v>
      </c>
      <c r="T36" s="140">
        <f t="shared" si="12"/>
        <v>1050</v>
      </c>
      <c r="U36" s="142">
        <f t="shared" si="12"/>
        <v>376.88888888888891</v>
      </c>
      <c r="V36" s="144">
        <f>MIN('Circle 5'!AI16:AI33)</f>
        <v>0.46919890280886517</v>
      </c>
      <c r="W36" s="145">
        <f>MAX('Circle 5'!AI16:AI33)</f>
        <v>2.4434609527920612</v>
      </c>
      <c r="X36" s="146">
        <f>AVERAGE('Circle 5'!AI16:AI33)</f>
        <v>1.308189196542523</v>
      </c>
      <c r="Y36" s="147">
        <f>MIN('Circle 5'!AL16:AL33)</f>
        <v>0.8125</v>
      </c>
      <c r="Z36" s="148">
        <f>MAX('Circle 5'!AL16:AL33)</f>
        <v>1</v>
      </c>
      <c r="AA36" s="149">
        <f>AVERAGE('Circle 5'!AL16:AL33)</f>
        <v>0.9182812869924043</v>
      </c>
      <c r="AB36" s="150">
        <f>MIN('Circle 5'!AJ16:AJ33)</f>
        <v>3.25</v>
      </c>
      <c r="AC36" s="145">
        <f>MAX('Circle 5'!AJ16:AJ33)</f>
        <v>5.75</v>
      </c>
      <c r="AD36" s="146">
        <f>AVERAGE('Circle 5'!AJ16:AJ33)</f>
        <v>4.6029411764705879</v>
      </c>
      <c r="AE36" s="145">
        <f>MIN('Circle 5'!AK16:AK33)</f>
        <v>1.432394487827058</v>
      </c>
      <c r="AF36" s="145">
        <f>MAX('Circle 5'!AK16:AK33)</f>
        <v>12.254930618075941</v>
      </c>
      <c r="AG36" s="151">
        <f>AVERAGE('Circle 5'!AK16:AK33)</f>
        <v>4.2129249641972306</v>
      </c>
    </row>
    <row r="37" spans="2:33" x14ac:dyDescent="0.25">
      <c r="B37" s="231" t="s">
        <v>65</v>
      </c>
      <c r="C37" s="166" t="s">
        <v>60</v>
      </c>
      <c r="D37" s="15">
        <f>MIN('Circle 1'!Z5:Z15)</f>
        <v>16</v>
      </c>
      <c r="E37" s="167">
        <f>MAX('Circle 1'!Z5:Z15)</f>
        <v>23</v>
      </c>
      <c r="F37" s="168">
        <f>AVERAGE('Circle 1'!Z5:Z15)</f>
        <v>18.272727272727273</v>
      </c>
      <c r="G37" s="167">
        <f t="shared" ref="G37:I37" si="13">G16</f>
        <v>36</v>
      </c>
      <c r="H37" s="167">
        <f t="shared" si="13"/>
        <v>99</v>
      </c>
      <c r="I37" s="16">
        <f t="shared" si="13"/>
        <v>59.363636363636367</v>
      </c>
      <c r="J37" s="15">
        <f>MIN('Circle 1'!AB5:AB15)</f>
        <v>0</v>
      </c>
      <c r="K37" s="167">
        <f>MAX('Circle 1'!AB5:AB15)</f>
        <v>12</v>
      </c>
      <c r="L37" s="168">
        <f>AVERAGE('Circle 1'!AB5:AB15)</f>
        <v>2.0909090909090908</v>
      </c>
      <c r="M37" s="169">
        <f>MIN('Circle 1'!AC5:AC15)</f>
        <v>9</v>
      </c>
      <c r="N37" s="167">
        <f>MAX('Circle 1'!AC5:AC15)</f>
        <v>38</v>
      </c>
      <c r="O37" s="168">
        <f>AVERAGE('Circle 1'!AC5:AC15)</f>
        <v>23.545454545454547</v>
      </c>
      <c r="P37" s="167">
        <f>MIN('Circle 1'!AD5:AD15)</f>
        <v>4</v>
      </c>
      <c r="Q37" s="167">
        <f>MAX('Circle 1'!AD5:AD15)</f>
        <v>11</v>
      </c>
      <c r="R37" s="16">
        <f>AVERAGE('Circle 1'!AD5:AD15)</f>
        <v>7.3636363636363633</v>
      </c>
      <c r="S37" s="15">
        <f t="shared" ref="S37:U37" si="14">S16</f>
        <v>119</v>
      </c>
      <c r="T37" s="167">
        <f t="shared" si="14"/>
        <v>447</v>
      </c>
      <c r="U37" s="16">
        <f t="shared" si="14"/>
        <v>447</v>
      </c>
      <c r="V37" s="170">
        <f>MIN('Circle 1'!AI5:AI15)</f>
        <v>0.73919827143289252</v>
      </c>
      <c r="W37" s="171">
        <f>MAX('Circle 1'!AI5:AI15)</f>
        <v>2.5132741228718345</v>
      </c>
      <c r="X37" s="172">
        <f>AVERAGE('Circle 1'!AI5:AI15)</f>
        <v>1.3179999011253292</v>
      </c>
      <c r="Y37" s="173">
        <f>MIN('Circle 1'!AL5:AL15)</f>
        <v>0.91608391608391604</v>
      </c>
      <c r="Z37" s="174">
        <f>MAX('Circle 1'!AL5:AL15)</f>
        <v>1</v>
      </c>
      <c r="AA37" s="175">
        <f>AVERAGE('Circle 1'!AL5:AL15)</f>
        <v>0.9824833260838044</v>
      </c>
      <c r="AB37" s="176">
        <f>MIN('Circle 1'!AJ5:AJ15)</f>
        <v>4</v>
      </c>
      <c r="AC37" s="171">
        <f>MAX('Circle 1'!AJ5:AJ15)</f>
        <v>5.75</v>
      </c>
      <c r="AD37" s="172">
        <f>AVERAGE('Circle 1'!AJ5:AJ15)</f>
        <v>4.5681818181818183</v>
      </c>
      <c r="AE37" s="171">
        <f>MIN('Circle 1'!AK5:AK15)</f>
        <v>1.5915494309189535</v>
      </c>
      <c r="AF37" s="171">
        <f>MAX('Circle 1'!AK5:AK15)</f>
        <v>6.5253526667677093</v>
      </c>
      <c r="AG37" s="177">
        <f>AVERAGE('Circle 1'!AK5:AK15)</f>
        <v>4.0801539956285886</v>
      </c>
    </row>
    <row r="38" spans="2:33" x14ac:dyDescent="0.25">
      <c r="B38" s="231"/>
      <c r="C38" s="166" t="s">
        <v>61</v>
      </c>
      <c r="D38" s="15">
        <f>MIN('Circle 1'!Z16:Z33)</f>
        <v>13</v>
      </c>
      <c r="E38" s="167">
        <f>MAX('Circle 1'!Z16:Z33)</f>
        <v>23</v>
      </c>
      <c r="F38" s="168">
        <f>AVERAGE('Circle 1'!Z16:Z33)</f>
        <v>18.411764705882351</v>
      </c>
      <c r="G38" s="167">
        <f t="shared" ref="G38:I38" si="15">G17</f>
        <v>15</v>
      </c>
      <c r="H38" s="167">
        <f t="shared" si="15"/>
        <v>295</v>
      </c>
      <c r="I38" s="16">
        <f t="shared" si="15"/>
        <v>111.44444444444444</v>
      </c>
      <c r="J38" s="15">
        <f>MIN('Circle 1'!AB16:AB33)</f>
        <v>0</v>
      </c>
      <c r="K38" s="167">
        <f>MAX('Circle 1'!AB16:AB33)</f>
        <v>5</v>
      </c>
      <c r="L38" s="168">
        <f>AVERAGE('Circle 1'!AB16:AB33)</f>
        <v>1.3529411764705883</v>
      </c>
      <c r="M38" s="169">
        <f>MIN('Circle 1'!AC16:AC33)</f>
        <v>4</v>
      </c>
      <c r="N38" s="167">
        <f>MAX('Circle 1'!AC16:AC33)</f>
        <v>40</v>
      </c>
      <c r="O38" s="168">
        <f>AVERAGE('Circle 1'!AC16:AC33)</f>
        <v>21.176470588235293</v>
      </c>
      <c r="P38" s="167">
        <f>MIN('Circle 1'!AD16:AD33)</f>
        <v>4</v>
      </c>
      <c r="Q38" s="167">
        <f>MAX('Circle 1'!AD16:AD33)</f>
        <v>14</v>
      </c>
      <c r="R38" s="16">
        <f>AVERAGE('Circle 1'!AD16:AD33)</f>
        <v>8.2941176470588243</v>
      </c>
      <c r="S38" s="15">
        <f t="shared" ref="S38:U38" si="16">S17</f>
        <v>82</v>
      </c>
      <c r="T38" s="167">
        <f t="shared" si="16"/>
        <v>1140</v>
      </c>
      <c r="U38" s="16">
        <f t="shared" si="16"/>
        <v>381.61111111111109</v>
      </c>
      <c r="V38" s="170">
        <f>MIN('Circle 1'!AI16:AI33)</f>
        <v>0.80285145591739149</v>
      </c>
      <c r="W38" s="171">
        <f>MAX('Circle 1'!AI16:AI33)</f>
        <v>5.1050880620834143</v>
      </c>
      <c r="X38" s="172">
        <f>AVERAGE('Circle 1'!AI16:AI33)</f>
        <v>1.6765711162186343</v>
      </c>
      <c r="Y38" s="173">
        <f>MIN('Circle 1'!AL16:AL33)</f>
        <v>0.96969696969696972</v>
      </c>
      <c r="Z38" s="174">
        <f>MAX('Circle 1'!AL16:AL33)</f>
        <v>1</v>
      </c>
      <c r="AA38" s="175">
        <f>AVERAGE('Circle 1'!AL16:AL33)</f>
        <v>0.98843023821054787</v>
      </c>
      <c r="AB38" s="176">
        <f>MIN('Circle 1'!AJ16:AJ33)</f>
        <v>3.25</v>
      </c>
      <c r="AC38" s="171">
        <f>MAX('Circle 1'!AJ16:AJ33)</f>
        <v>5.75</v>
      </c>
      <c r="AD38" s="172">
        <f>AVERAGE('Circle 1'!AJ16:AJ33)</f>
        <v>4.6029411764705879</v>
      </c>
      <c r="AE38" s="171">
        <f>MIN('Circle 1'!AK16:AK33)</f>
        <v>0.63661977236758138</v>
      </c>
      <c r="AF38" s="171">
        <f>MAX('Circle 1'!AK16:AK33)</f>
        <v>7.1619724391352904</v>
      </c>
      <c r="AG38" s="177">
        <f>AVERAGE('Circle 1'!AK16:AK33)</f>
        <v>3.5856672473056426</v>
      </c>
    </row>
    <row r="39" spans="2:33" x14ac:dyDescent="0.25">
      <c r="B39" s="229" t="s">
        <v>67</v>
      </c>
      <c r="C39" s="152" t="s">
        <v>60</v>
      </c>
      <c r="D39" s="153">
        <f>MIN('Circle 4'!AR5:AR9)</f>
        <v>11</v>
      </c>
      <c r="E39" s="154">
        <f>MAX('Circle 4'!AR5:AR9)</f>
        <v>18</v>
      </c>
      <c r="F39" s="155">
        <f>AVERAGE('Circle 4'!AR5:AR9)</f>
        <v>14.2</v>
      </c>
      <c r="G39" s="157">
        <f t="shared" ref="G39:I39" si="17">G18</f>
        <v>60</v>
      </c>
      <c r="H39" s="154">
        <f t="shared" si="17"/>
        <v>330</v>
      </c>
      <c r="I39" s="156">
        <f t="shared" si="17"/>
        <v>131.80000000000001</v>
      </c>
      <c r="J39" s="153">
        <f>MIN('Circle 4'!AT5:AT9)</f>
        <v>6</v>
      </c>
      <c r="K39" s="154">
        <f>MAX('Circle 4'!AT5:AT9)</f>
        <v>19</v>
      </c>
      <c r="L39" s="155">
        <f>AVERAGE('Circle 4'!AT5:AT9)</f>
        <v>10.8</v>
      </c>
      <c r="M39" s="157">
        <f>MIN('Circle 4'!AU5:AU9)</f>
        <v>7</v>
      </c>
      <c r="N39" s="154">
        <f>MAX('Circle 4'!AU5:AU9)</f>
        <v>25</v>
      </c>
      <c r="O39" s="155">
        <f>AVERAGE('Circle 4'!AU5:AU9)</f>
        <v>15</v>
      </c>
      <c r="P39" s="154">
        <f>MIN('Circle 4'!AV5:AV9)</f>
        <v>2</v>
      </c>
      <c r="Q39" s="154">
        <f>MAX('Circle 4'!AV5:AV9)</f>
        <v>4</v>
      </c>
      <c r="R39" s="156">
        <f>AVERAGE('Circle 4'!AV5:AV9)</f>
        <v>3.2</v>
      </c>
      <c r="S39" s="153">
        <f t="shared" ref="S39:U39" si="18">S18</f>
        <v>324</v>
      </c>
      <c r="T39" s="154">
        <f t="shared" si="18"/>
        <v>521</v>
      </c>
      <c r="U39" s="156">
        <f t="shared" si="18"/>
        <v>405.4</v>
      </c>
      <c r="V39" s="158">
        <f>MIN('Circle 4'!BA5:BA9)</f>
        <v>0.5711986642890533</v>
      </c>
      <c r="W39" s="159">
        <f>MAX('Circle 4'!BA5:BA9)</f>
        <v>1.7671458676442586</v>
      </c>
      <c r="X39" s="160">
        <f>AVERAGE('Circle 4'!BA5:BA9)</f>
        <v>0.98308306344300023</v>
      </c>
      <c r="Y39" s="161">
        <f>MIN('Circle 4'!BD5:BD9)</f>
        <v>0.79545454545454541</v>
      </c>
      <c r="Z39" s="162">
        <f>MAX('Circle 4'!BD5:BD9)</f>
        <v>0.91304347826086951</v>
      </c>
      <c r="AA39" s="163">
        <f>AVERAGE('Circle 4'!BD5:BD9)</f>
        <v>0.83829398568529001</v>
      </c>
      <c r="AB39" s="164">
        <f>MIN('Circle 4'!BB5:BB9)</f>
        <v>2.75</v>
      </c>
      <c r="AC39" s="159">
        <f>MAX('Circle 4'!BB5:BB9)</f>
        <v>4.5</v>
      </c>
      <c r="AD39" s="160">
        <f>AVERAGE('Circle 4'!BB5:BB9)</f>
        <v>3.55</v>
      </c>
      <c r="AE39" s="159">
        <f>MIN('Circle 4'!BC5:BC9)</f>
        <v>2.5464790894703255</v>
      </c>
      <c r="AF39" s="159">
        <f>MAX('Circle 4'!BC5:BC9)</f>
        <v>7.0028174960433951</v>
      </c>
      <c r="AG39" s="165">
        <f>AVERAGE('Circle 4'!BC5:BC9)</f>
        <v>4.1061975317708992</v>
      </c>
    </row>
    <row r="40" spans="2:33" x14ac:dyDescent="0.25">
      <c r="B40" s="230"/>
      <c r="C40" s="138" t="s">
        <v>61</v>
      </c>
      <c r="D40" s="139">
        <f>MIN('Circle 4'!AR10:AR16)</f>
        <v>10</v>
      </c>
      <c r="E40" s="140">
        <f>MAX('Circle 4'!AR10:AR16)</f>
        <v>20</v>
      </c>
      <c r="F40" s="141">
        <f>AVERAGE('Circle 4'!AR10:AR16)</f>
        <v>15.428571428571429</v>
      </c>
      <c r="G40" s="143">
        <f t="shared" ref="G40:I40" si="19">G19</f>
        <v>64</v>
      </c>
      <c r="H40" s="140">
        <f t="shared" si="19"/>
        <v>323</v>
      </c>
      <c r="I40" s="142">
        <f t="shared" si="19"/>
        <v>176.57142857142858</v>
      </c>
      <c r="J40" s="139">
        <f>MIN('Circle 4'!AT10:AT16)</f>
        <v>5</v>
      </c>
      <c r="K40" s="140">
        <f>MAX('Circle 4'!AT10:AT16)</f>
        <v>22</v>
      </c>
      <c r="L40" s="141">
        <f>AVERAGE('Circle 4'!AT10:AT16)</f>
        <v>8.5714285714285712</v>
      </c>
      <c r="M40" s="143">
        <f>MIN('Circle 4'!AU10:AU16)</f>
        <v>5</v>
      </c>
      <c r="N40" s="140">
        <f>MAX('Circle 4'!AU10:AU16)</f>
        <v>26</v>
      </c>
      <c r="O40" s="141">
        <f>AVERAGE('Circle 4'!AU10:AU16)</f>
        <v>12.428571428571429</v>
      </c>
      <c r="P40" s="140">
        <f>MIN('Circle 4'!AV10:AV16)</f>
        <v>0</v>
      </c>
      <c r="Q40" s="140">
        <f>MAX('Circle 4'!AV10:AV16)</f>
        <v>5</v>
      </c>
      <c r="R40" s="142">
        <f>AVERAGE('Circle 4'!AV10:AV16)</f>
        <v>1.8571428571428572</v>
      </c>
      <c r="S40" s="139">
        <f t="shared" ref="S40:U40" si="20">S19</f>
        <v>115</v>
      </c>
      <c r="T40" s="140">
        <f t="shared" si="20"/>
        <v>720</v>
      </c>
      <c r="U40" s="142">
        <f t="shared" si="20"/>
        <v>347.14285714285717</v>
      </c>
      <c r="V40" s="144">
        <f>MIN('Circle 4'!BA10:BA16)</f>
        <v>0.9043978851243345</v>
      </c>
      <c r="W40" s="145">
        <f>MAX('Circle 4'!BA10:BA16)</f>
        <v>1.7016960206944711</v>
      </c>
      <c r="X40" s="146">
        <f>AVERAGE('Circle 4'!BA10:BA16)</f>
        <v>1.2489626413514896</v>
      </c>
      <c r="Y40" s="147">
        <f>MIN('Circle 4'!BD10:BD16)</f>
        <v>0.70666666666666667</v>
      </c>
      <c r="Z40" s="148">
        <f>MAX('Circle 4'!BD10:BD16)</f>
        <v>0.94736842105263153</v>
      </c>
      <c r="AA40" s="149">
        <f>AVERAGE('Circle 4'!BD10:BD16)</f>
        <v>0.8326746601678382</v>
      </c>
      <c r="AB40" s="150">
        <f>MIN('Circle 4'!BB10:BB16)</f>
        <v>2.5</v>
      </c>
      <c r="AC40" s="145">
        <f>MAX('Circle 4'!BB10:BB16)</f>
        <v>5</v>
      </c>
      <c r="AD40" s="146">
        <f>AVERAGE('Circle 4'!BB10:BB16)</f>
        <v>3.8571428571428572</v>
      </c>
      <c r="AE40" s="145">
        <f>MIN('Circle 4'!BC10:BC16)</f>
        <v>1.5915494309189535</v>
      </c>
      <c r="AF40" s="145">
        <f>MAX('Circle 4'!BC10:BC16)</f>
        <v>5.2521131220325463</v>
      </c>
      <c r="AG40" s="151">
        <f>AVERAGE('Circle 4'!BC10:BC16)</f>
        <v>3.3422538049298018</v>
      </c>
    </row>
    <row r="41" spans="2:33" x14ac:dyDescent="0.25">
      <c r="B41" s="231" t="s">
        <v>66</v>
      </c>
      <c r="C41" s="166" t="s">
        <v>60</v>
      </c>
      <c r="D41" s="15">
        <f>MIN('Circle 3'!AR5:AR8)</f>
        <v>18</v>
      </c>
      <c r="E41" s="167">
        <f>MAX('Circle 3'!AR5:AR8)</f>
        <v>22</v>
      </c>
      <c r="F41" s="168">
        <f>AVERAGE('Circle 3'!AR5:AR8)</f>
        <v>19.75</v>
      </c>
      <c r="G41" s="167">
        <f t="shared" ref="G41:I41" si="21">G20</f>
        <v>55</v>
      </c>
      <c r="H41" s="167">
        <f t="shared" si="21"/>
        <v>90</v>
      </c>
      <c r="I41" s="16">
        <f t="shared" si="21"/>
        <v>75</v>
      </c>
      <c r="J41" s="15">
        <f>MIN('Circle 3'!AT5:AT8)</f>
        <v>4</v>
      </c>
      <c r="K41" s="167">
        <f>MAX('Circle 3'!AU5:AU8)</f>
        <v>25</v>
      </c>
      <c r="L41" s="168">
        <f>AVERAGE('Circle 3'!AT5:AT8)</f>
        <v>8.25</v>
      </c>
      <c r="M41" s="169">
        <f>MIN('Circle 3'!AU5:AU8)</f>
        <v>20</v>
      </c>
      <c r="N41" s="167">
        <f>MAX('Circle 3'!AU5:AU8)</f>
        <v>25</v>
      </c>
      <c r="O41" s="168">
        <f>AVERAGE('Circle 3'!AU5:AU8)</f>
        <v>23.25</v>
      </c>
      <c r="P41" s="167">
        <f>MIN('Circle 3'!AV5:AV8)</f>
        <v>4</v>
      </c>
      <c r="Q41" s="167">
        <f>MAX('Circle 3'!AV5:AV8)</f>
        <v>11</v>
      </c>
      <c r="R41" s="16">
        <f>AVERAGE('Circle 3'!AV5:AV8)</f>
        <v>6.5</v>
      </c>
      <c r="S41" s="15">
        <f t="shared" ref="S41:U41" si="22">S20</f>
        <v>208</v>
      </c>
      <c r="T41" s="167">
        <f t="shared" si="22"/>
        <v>521</v>
      </c>
      <c r="U41" s="16">
        <f t="shared" si="22"/>
        <v>343.25</v>
      </c>
      <c r="V41" s="170">
        <f>MIN('Circle 3'!BA5:BA8)</f>
        <v>0.80366323696483088</v>
      </c>
      <c r="W41" s="171">
        <f>MAX('Circle 3'!BA5:BA8)</f>
        <v>1.1780972450961724</v>
      </c>
      <c r="X41" s="172">
        <f>AVERAGE('Circle 3'!BA5:BA8)</f>
        <v>1.0140737353104625</v>
      </c>
      <c r="Y41" s="173">
        <f>MIN('Circle 3'!BD5:BD8)</f>
        <v>0.86861313868613144</v>
      </c>
      <c r="Z41" s="174">
        <f>MAX('Circle 3'!BD5:BD8)</f>
        <v>0.95454545454545459</v>
      </c>
      <c r="AA41" s="175">
        <f>AVERAGE('Circle 3'!BD5:BD8)</f>
        <v>0.92704266564386317</v>
      </c>
      <c r="AB41" s="176">
        <f>MIN('Circle 3'!BB5:BB8)</f>
        <v>4.5</v>
      </c>
      <c r="AC41" s="171">
        <f>MAX('Circle 3'!BB5:BB8)</f>
        <v>5.5</v>
      </c>
      <c r="AD41" s="172">
        <f>AVERAGE('Circle 3'!BB5:BB8)</f>
        <v>4.9375</v>
      </c>
      <c r="AE41" s="171">
        <f>MIN('Circle 3'!BC5:BC8)</f>
        <v>3.8197186342054881</v>
      </c>
      <c r="AF41" s="171">
        <f>MAX('Circle 3'!BC5:BC8)</f>
        <v>6.8436625529514998</v>
      </c>
      <c r="AG41" s="177">
        <f>AVERAGE('Circle 3'!BC5:BC8)</f>
        <v>5.0133807073947034</v>
      </c>
    </row>
    <row r="42" spans="2:33" ht="15.75" thickBot="1" x14ac:dyDescent="0.3">
      <c r="B42" s="232"/>
      <c r="C42" s="178" t="s">
        <v>61</v>
      </c>
      <c r="D42" s="17">
        <f>MIN('Circle 3'!AR9:AR15)</f>
        <v>14</v>
      </c>
      <c r="E42" s="179">
        <f>MAX('Circle 3'!AR9:AR15)</f>
        <v>21</v>
      </c>
      <c r="F42" s="180">
        <f>AVERAGE('Circle 3'!AR9:AR15)</f>
        <v>18.285714285714285</v>
      </c>
      <c r="G42" s="179">
        <f t="shared" ref="G42:I42" si="23">G21</f>
        <v>52</v>
      </c>
      <c r="H42" s="179">
        <f t="shared" si="23"/>
        <v>713</v>
      </c>
      <c r="I42" s="18">
        <f t="shared" si="23"/>
        <v>242.28571428571428</v>
      </c>
      <c r="J42" s="17">
        <f>MIN('Circle 3'!AT9:AT15)</f>
        <v>3</v>
      </c>
      <c r="K42" s="179">
        <f>MAX('Circle 3'!AT9:AT15)</f>
        <v>50</v>
      </c>
      <c r="L42" s="180">
        <f>AVERAGE('Circle 3'!AT9:AT15)</f>
        <v>13.857142857142858</v>
      </c>
      <c r="M42" s="181">
        <f>MIN('Circle 3'!AU9:AU15)</f>
        <v>12</v>
      </c>
      <c r="N42" s="179">
        <f>MAX('Circle 3'!AU9:AU15)</f>
        <v>26</v>
      </c>
      <c r="O42" s="180">
        <f>AVERAGE('Circle 3'!AU9:AU15)</f>
        <v>18.857142857142858</v>
      </c>
      <c r="P42" s="179">
        <f>MIN('Circle 3'!AV9:AV15)</f>
        <v>3</v>
      </c>
      <c r="Q42" s="179">
        <f>MAX('Circle 3'!AV9:AV15)</f>
        <v>10</v>
      </c>
      <c r="R42" s="18">
        <f>AVERAGE('Circle 3'!AV9:AV15)</f>
        <v>5</v>
      </c>
      <c r="S42" s="17">
        <f t="shared" ref="S42:U42" si="24">S21</f>
        <v>143</v>
      </c>
      <c r="T42" s="179">
        <f t="shared" si="24"/>
        <v>600</v>
      </c>
      <c r="U42" s="18">
        <f t="shared" si="24"/>
        <v>328.71428571428572</v>
      </c>
      <c r="V42" s="182">
        <f>MIN('Circle 3'!BA9:BA15)</f>
        <v>0.35136233625675317</v>
      </c>
      <c r="W42" s="183">
        <f>MAX('Circle 3'!BA9:BA15)</f>
        <v>1.6631961107240081</v>
      </c>
      <c r="X42" s="184">
        <f>AVERAGE('Circle 3'!BA9:BA15)</f>
        <v>1.0914589926705935</v>
      </c>
      <c r="Y42" s="185">
        <f>MIN('Circle 3'!BD9:BD15)</f>
        <v>0.65277777777777779</v>
      </c>
      <c r="Z42" s="186">
        <f>MAX('Circle 3'!BD9:BD15)</f>
        <v>0.96296296296296291</v>
      </c>
      <c r="AA42" s="187">
        <f>AVERAGE('Circle 3'!BD9:BD15)</f>
        <v>0.87091918507767097</v>
      </c>
      <c r="AB42" s="188">
        <f>MIN('Circle 3'!BB9:BB15)</f>
        <v>3.5</v>
      </c>
      <c r="AC42" s="183">
        <f>MAX('Circle 3'!BB9:BB15)</f>
        <v>5.25</v>
      </c>
      <c r="AD42" s="184">
        <f>AVERAGE('Circle 3'!BB9:BB15)</f>
        <v>4.5714285714285712</v>
      </c>
      <c r="AE42" s="183">
        <f>MIN('Circle 3'!BC9:BC15)</f>
        <v>2.7056340325622208</v>
      </c>
      <c r="AF42" s="183">
        <f>MAX('Circle 3'!BC9:BC15)</f>
        <v>12.095775674984045</v>
      </c>
      <c r="AG42" s="189">
        <f>AVERAGE('Circle 3'!BC9:BC15)</f>
        <v>5.2066402811491468</v>
      </c>
    </row>
    <row r="43" spans="2:33" ht="15.75" thickBot="1" x14ac:dyDescent="0.3">
      <c r="B43" s="227"/>
      <c r="C43" s="228"/>
      <c r="D43" s="167"/>
      <c r="E43" s="167"/>
      <c r="F43" s="167"/>
      <c r="G43" s="167"/>
      <c r="H43" s="167"/>
      <c r="I43" s="167"/>
      <c r="J43" s="167"/>
      <c r="K43" s="167"/>
      <c r="L43" s="167"/>
      <c r="M43" s="167"/>
      <c r="N43" s="167"/>
      <c r="O43" s="167"/>
      <c r="P43" s="167"/>
      <c r="Q43" s="167"/>
      <c r="R43" s="167"/>
      <c r="S43" s="167"/>
      <c r="T43" s="167"/>
      <c r="U43" s="167"/>
      <c r="V43" s="171"/>
      <c r="W43" s="171"/>
      <c r="X43" s="171"/>
      <c r="Y43" s="174"/>
      <c r="Z43" s="174"/>
      <c r="AA43" s="174"/>
      <c r="AB43" s="171"/>
      <c r="AC43" s="171"/>
      <c r="AD43" s="171"/>
      <c r="AE43" s="171"/>
      <c r="AF43" s="171"/>
      <c r="AG43" s="171"/>
    </row>
    <row r="44" spans="2:33" x14ac:dyDescent="0.25">
      <c r="B44" s="227"/>
      <c r="C44" s="216" t="s">
        <v>116</v>
      </c>
      <c r="D44" s="217">
        <f>MEDIAN(D33:D42)</f>
        <v>13.5</v>
      </c>
      <c r="E44" s="217">
        <f t="shared" ref="E44:AG44" si="25">MEDIAN(E33:E42)</f>
        <v>23</v>
      </c>
      <c r="F44" s="217">
        <f t="shared" si="25"/>
        <v>18.34873949579832</v>
      </c>
      <c r="G44" s="217">
        <f t="shared" si="25"/>
        <v>40.5</v>
      </c>
      <c r="H44" s="217">
        <f t="shared" si="25"/>
        <v>267.5</v>
      </c>
      <c r="I44" s="217">
        <f t="shared" si="25"/>
        <v>100.33333333333334</v>
      </c>
      <c r="J44" s="217">
        <f t="shared" si="25"/>
        <v>2</v>
      </c>
      <c r="K44" s="217">
        <f t="shared" si="25"/>
        <v>17.5</v>
      </c>
      <c r="L44" s="217">
        <f t="shared" si="25"/>
        <v>6.6844919786096257</v>
      </c>
      <c r="M44" s="217">
        <f t="shared" si="25"/>
        <v>5.5</v>
      </c>
      <c r="N44" s="217">
        <f t="shared" si="25"/>
        <v>36</v>
      </c>
      <c r="O44" s="217">
        <f t="shared" si="25"/>
        <v>20.633689839572192</v>
      </c>
      <c r="P44" s="217">
        <f t="shared" si="25"/>
        <v>2</v>
      </c>
      <c r="Q44" s="217">
        <f t="shared" si="25"/>
        <v>11</v>
      </c>
      <c r="R44" s="217">
        <f t="shared" si="25"/>
        <v>5.75</v>
      </c>
      <c r="S44" s="217">
        <f t="shared" si="25"/>
        <v>131</v>
      </c>
      <c r="T44" s="217">
        <f t="shared" si="25"/>
        <v>750</v>
      </c>
      <c r="U44" s="217">
        <f t="shared" si="25"/>
        <v>379.25</v>
      </c>
      <c r="V44" s="217">
        <f t="shared" si="25"/>
        <v>0.61721189002344934</v>
      </c>
      <c r="W44" s="217">
        <f t="shared" si="25"/>
        <v>1.9186155134423379</v>
      </c>
      <c r="X44" s="217">
        <f t="shared" si="25"/>
        <v>1.1702108170110415</v>
      </c>
      <c r="Y44" s="217">
        <f t="shared" si="25"/>
        <v>0.82291666666666674</v>
      </c>
      <c r="Z44" s="217">
        <f t="shared" si="25"/>
        <v>0.97909176915799434</v>
      </c>
      <c r="AA44" s="217">
        <f t="shared" si="25"/>
        <v>0.92266197631813374</v>
      </c>
      <c r="AB44" s="217">
        <f t="shared" si="25"/>
        <v>3.75</v>
      </c>
      <c r="AC44" s="217">
        <f t="shared" si="25"/>
        <v>5.75</v>
      </c>
      <c r="AD44" s="217">
        <f t="shared" si="25"/>
        <v>4.58718487394958</v>
      </c>
      <c r="AE44" s="217">
        <f t="shared" si="25"/>
        <v>2.0690142601946393</v>
      </c>
      <c r="AF44" s="217">
        <f t="shared" si="25"/>
        <v>7.1619724391352904</v>
      </c>
      <c r="AG44" s="217">
        <f t="shared" si="25"/>
        <v>4.2261169514588577</v>
      </c>
    </row>
    <row r="45" spans="2:33" x14ac:dyDescent="0.25">
      <c r="B45" s="227"/>
      <c r="C45" s="218" t="s">
        <v>15</v>
      </c>
      <c r="D45" s="219">
        <f>MIN(D33:D42)</f>
        <v>10</v>
      </c>
      <c r="E45" s="219">
        <f t="shared" ref="E45:AG45" si="26">MIN(E33:E42)</f>
        <v>18</v>
      </c>
      <c r="F45" s="219">
        <f t="shared" si="26"/>
        <v>14.2</v>
      </c>
      <c r="G45" s="219">
        <f t="shared" si="26"/>
        <v>15</v>
      </c>
      <c r="H45" s="219">
        <f t="shared" si="26"/>
        <v>90</v>
      </c>
      <c r="I45" s="219">
        <f t="shared" si="26"/>
        <v>52.3</v>
      </c>
      <c r="J45" s="219">
        <f t="shared" si="26"/>
        <v>0</v>
      </c>
      <c r="K45" s="219">
        <f t="shared" si="26"/>
        <v>5</v>
      </c>
      <c r="L45" s="219">
        <f t="shared" si="26"/>
        <v>1.3529411764705883</v>
      </c>
      <c r="M45" s="219">
        <f t="shared" si="26"/>
        <v>0</v>
      </c>
      <c r="N45" s="219">
        <f t="shared" si="26"/>
        <v>25</v>
      </c>
      <c r="O45" s="219">
        <f t="shared" si="26"/>
        <v>12.428571428571429</v>
      </c>
      <c r="P45" s="219">
        <f t="shared" si="26"/>
        <v>0</v>
      </c>
      <c r="Q45" s="219">
        <f t="shared" si="26"/>
        <v>4</v>
      </c>
      <c r="R45" s="219">
        <f t="shared" si="26"/>
        <v>1.8571428571428572</v>
      </c>
      <c r="S45" s="219">
        <f t="shared" si="26"/>
        <v>30</v>
      </c>
      <c r="T45" s="219">
        <f t="shared" si="26"/>
        <v>447</v>
      </c>
      <c r="U45" s="219">
        <f t="shared" si="26"/>
        <v>328.71428571428572</v>
      </c>
      <c r="V45" s="219">
        <f t="shared" si="26"/>
        <v>0.25132741228718347</v>
      </c>
      <c r="W45" s="219">
        <f t="shared" si="26"/>
        <v>1.1780972450961724</v>
      </c>
      <c r="X45" s="219">
        <f t="shared" si="26"/>
        <v>0.72634639565391113</v>
      </c>
      <c r="Y45" s="219">
        <f t="shared" si="26"/>
        <v>0.6470588235294118</v>
      </c>
      <c r="Z45" s="219">
        <f t="shared" si="26"/>
        <v>0.91304347826086951</v>
      </c>
      <c r="AA45" s="219">
        <f t="shared" si="26"/>
        <v>0.8326746601678382</v>
      </c>
      <c r="AB45" s="219">
        <f t="shared" si="26"/>
        <v>2.5</v>
      </c>
      <c r="AC45" s="219">
        <f t="shared" si="26"/>
        <v>4.5</v>
      </c>
      <c r="AD45" s="219">
        <f t="shared" si="26"/>
        <v>3.55</v>
      </c>
      <c r="AE45" s="219">
        <f t="shared" si="26"/>
        <v>0.63661977236758138</v>
      </c>
      <c r="AF45" s="219">
        <f t="shared" si="26"/>
        <v>5.2521131220325463</v>
      </c>
      <c r="AG45" s="219">
        <f t="shared" si="26"/>
        <v>3.3422538049298018</v>
      </c>
    </row>
    <row r="46" spans="2:33" x14ac:dyDescent="0.25">
      <c r="B46" s="227"/>
      <c r="C46" s="218" t="s">
        <v>54</v>
      </c>
      <c r="D46" s="219">
        <f>MAX(D33:D42)</f>
        <v>18</v>
      </c>
      <c r="E46" s="219">
        <f t="shared" ref="E46:AG46" si="27">MAX(E33:E42)</f>
        <v>31</v>
      </c>
      <c r="F46" s="219">
        <f t="shared" si="27"/>
        <v>23.294117647058822</v>
      </c>
      <c r="G46" s="219">
        <f t="shared" si="27"/>
        <v>64</v>
      </c>
      <c r="H46" s="219">
        <f t="shared" si="27"/>
        <v>713</v>
      </c>
      <c r="I46" s="219">
        <f t="shared" si="27"/>
        <v>242.28571428571428</v>
      </c>
      <c r="J46" s="219">
        <f t="shared" si="27"/>
        <v>6</v>
      </c>
      <c r="K46" s="219">
        <f t="shared" si="27"/>
        <v>50</v>
      </c>
      <c r="L46" s="219">
        <f t="shared" si="27"/>
        <v>13.857142857142858</v>
      </c>
      <c r="M46" s="219">
        <f t="shared" si="27"/>
        <v>20</v>
      </c>
      <c r="N46" s="219">
        <f t="shared" si="27"/>
        <v>62</v>
      </c>
      <c r="O46" s="219">
        <f t="shared" si="27"/>
        <v>28.363636363636363</v>
      </c>
      <c r="P46" s="219">
        <f t="shared" si="27"/>
        <v>4</v>
      </c>
      <c r="Q46" s="219">
        <f t="shared" si="27"/>
        <v>54</v>
      </c>
      <c r="R46" s="219">
        <f t="shared" si="27"/>
        <v>13.647058823529411</v>
      </c>
      <c r="S46" s="219">
        <f t="shared" si="27"/>
        <v>324</v>
      </c>
      <c r="T46" s="219">
        <f t="shared" si="27"/>
        <v>1440</v>
      </c>
      <c r="U46" s="219">
        <f t="shared" si="27"/>
        <v>626.55555555555554</v>
      </c>
      <c r="V46" s="219">
        <f t="shared" si="27"/>
        <v>0.9043978851243345</v>
      </c>
      <c r="W46" s="219">
        <f t="shared" si="27"/>
        <v>5.1050880620834143</v>
      </c>
      <c r="X46" s="219">
        <f t="shared" si="27"/>
        <v>1.6765711162186343</v>
      </c>
      <c r="Y46" s="219">
        <f t="shared" si="27"/>
        <v>0.96969696969696972</v>
      </c>
      <c r="Z46" s="219">
        <f t="shared" si="27"/>
        <v>1</v>
      </c>
      <c r="AA46" s="219">
        <f t="shared" si="27"/>
        <v>0.98843023821054787</v>
      </c>
      <c r="AB46" s="219">
        <f t="shared" si="27"/>
        <v>8</v>
      </c>
      <c r="AC46" s="219">
        <f t="shared" si="27"/>
        <v>15.5</v>
      </c>
      <c r="AD46" s="219">
        <f t="shared" si="27"/>
        <v>11.647058823529411</v>
      </c>
      <c r="AE46" s="219">
        <f t="shared" si="27"/>
        <v>4.45633840657307</v>
      </c>
      <c r="AF46" s="219">
        <f t="shared" si="27"/>
        <v>47.7464829275686</v>
      </c>
      <c r="AG46" s="219">
        <f t="shared" si="27"/>
        <v>21.355699636694322</v>
      </c>
    </row>
    <row r="47" spans="2:33" x14ac:dyDescent="0.25">
      <c r="B47" s="227"/>
      <c r="C47" s="218" t="s">
        <v>117</v>
      </c>
      <c r="D47" s="213">
        <f>(MAX(D33:D42)-MIN(D33:D42))</f>
        <v>8</v>
      </c>
      <c r="E47" s="213">
        <f t="shared" ref="E47:AG47" si="28">(MAX(E33:E42)-MIN(E33:E42))</f>
        <v>13</v>
      </c>
      <c r="F47" s="213">
        <f t="shared" si="28"/>
        <v>9.0941176470588232</v>
      </c>
      <c r="G47" s="213">
        <f t="shared" si="28"/>
        <v>49</v>
      </c>
      <c r="H47" s="213">
        <f t="shared" si="28"/>
        <v>623</v>
      </c>
      <c r="I47" s="213">
        <f t="shared" si="28"/>
        <v>189.98571428571427</v>
      </c>
      <c r="J47" s="213">
        <f t="shared" si="28"/>
        <v>6</v>
      </c>
      <c r="K47" s="213">
        <f t="shared" si="28"/>
        <v>45</v>
      </c>
      <c r="L47" s="213">
        <f t="shared" si="28"/>
        <v>12.504201680672269</v>
      </c>
      <c r="M47" s="213">
        <f t="shared" si="28"/>
        <v>20</v>
      </c>
      <c r="N47" s="213">
        <f t="shared" si="28"/>
        <v>37</v>
      </c>
      <c r="O47" s="213">
        <f t="shared" si="28"/>
        <v>15.935064935064934</v>
      </c>
      <c r="P47" s="213">
        <f t="shared" si="28"/>
        <v>4</v>
      </c>
      <c r="Q47" s="213">
        <f t="shared" si="28"/>
        <v>50</v>
      </c>
      <c r="R47" s="213">
        <f t="shared" si="28"/>
        <v>11.789915966386554</v>
      </c>
      <c r="S47" s="213">
        <f t="shared" si="28"/>
        <v>294</v>
      </c>
      <c r="T47" s="213">
        <f t="shared" si="28"/>
        <v>993</v>
      </c>
      <c r="U47" s="213">
        <f t="shared" si="28"/>
        <v>297.84126984126982</v>
      </c>
      <c r="V47" s="213">
        <f t="shared" si="28"/>
        <v>0.65307047283715103</v>
      </c>
      <c r="W47" s="213">
        <f t="shared" si="28"/>
        <v>3.9269908169872418</v>
      </c>
      <c r="X47" s="213">
        <f t="shared" si="28"/>
        <v>0.95022472056472318</v>
      </c>
      <c r="Y47" s="213">
        <f t="shared" si="28"/>
        <v>0.32263814616755793</v>
      </c>
      <c r="Z47" s="213">
        <f t="shared" si="28"/>
        <v>8.6956521739130488E-2</v>
      </c>
      <c r="AA47" s="213">
        <f t="shared" si="28"/>
        <v>0.15575557804270967</v>
      </c>
      <c r="AB47" s="213">
        <f t="shared" si="28"/>
        <v>5.5</v>
      </c>
      <c r="AC47" s="213">
        <f t="shared" si="28"/>
        <v>11</v>
      </c>
      <c r="AD47" s="213">
        <f t="shared" si="28"/>
        <v>8.0970588235294123</v>
      </c>
      <c r="AE47" s="213">
        <f t="shared" si="28"/>
        <v>3.8197186342054885</v>
      </c>
      <c r="AF47" s="213">
        <f t="shared" si="28"/>
        <v>42.494369805536053</v>
      </c>
      <c r="AG47" s="213">
        <f t="shared" si="28"/>
        <v>18.013445831764521</v>
      </c>
    </row>
    <row r="48" spans="2:33" ht="15.75" thickBot="1" x14ac:dyDescent="0.3">
      <c r="B48" s="227"/>
      <c r="C48" s="220" t="s">
        <v>118</v>
      </c>
      <c r="D48" s="221">
        <f>(QUARTILE(D33:D42,3)-QUARTILE(D33:D42,1))/D44</f>
        <v>0.33333333333333331</v>
      </c>
      <c r="E48" s="221">
        <f t="shared" ref="E48:AG48" si="29">(QUARTILE(E33:E42,3)-QUARTILE(E33:E42,1))/E44</f>
        <v>7.6086956521739135E-2</v>
      </c>
      <c r="F48" s="221">
        <f t="shared" si="29"/>
        <v>6.2277515248662381E-2</v>
      </c>
      <c r="G48" s="221">
        <f t="shared" si="29"/>
        <v>0.79012345679012341</v>
      </c>
      <c r="H48" s="221">
        <f t="shared" si="29"/>
        <v>0.67943925233644864</v>
      </c>
      <c r="I48" s="221">
        <f t="shared" si="29"/>
        <v>0.50535085069968788</v>
      </c>
      <c r="J48" s="221">
        <f t="shared" si="29"/>
        <v>1.75</v>
      </c>
      <c r="K48" s="221">
        <f t="shared" si="29"/>
        <v>0.62857142857142856</v>
      </c>
      <c r="L48" s="221">
        <f t="shared" si="29"/>
        <v>0.48866428571428577</v>
      </c>
      <c r="M48" s="221">
        <f t="shared" si="29"/>
        <v>0.81818181818181823</v>
      </c>
      <c r="N48" s="221">
        <f t="shared" si="29"/>
        <v>0.47222222222222221</v>
      </c>
      <c r="O48" s="221">
        <f t="shared" si="29"/>
        <v>0.21406588422592049</v>
      </c>
      <c r="P48" s="221">
        <f t="shared" si="29"/>
        <v>1.25</v>
      </c>
      <c r="Q48" s="221">
        <f t="shared" si="29"/>
        <v>0.56818181818181823</v>
      </c>
      <c r="R48" s="221">
        <f t="shared" si="29"/>
        <v>0.8485468495698677</v>
      </c>
      <c r="S48" s="221">
        <f t="shared" si="29"/>
        <v>0.45610687022900764</v>
      </c>
      <c r="T48" s="221">
        <f t="shared" si="29"/>
        <v>0.76900000000000002</v>
      </c>
      <c r="U48" s="221">
        <f t="shared" si="29"/>
        <v>0.13654256093280487</v>
      </c>
      <c r="V48" s="221">
        <f t="shared" si="29"/>
        <v>0.65798583673761746</v>
      </c>
      <c r="W48" s="221">
        <f t="shared" si="29"/>
        <v>0.40537686809616646</v>
      </c>
      <c r="X48" s="221">
        <f t="shared" si="29"/>
        <v>0.2774854657378355</v>
      </c>
      <c r="Y48" s="221">
        <f t="shared" si="29"/>
        <v>0.21308668602025338</v>
      </c>
      <c r="Z48" s="221">
        <f t="shared" si="29"/>
        <v>4.1438802623458164E-2</v>
      </c>
      <c r="AA48" s="221">
        <f t="shared" si="29"/>
        <v>7.5917382492702939E-2</v>
      </c>
      <c r="AB48" s="221">
        <f t="shared" si="29"/>
        <v>0.3</v>
      </c>
      <c r="AC48" s="221">
        <f t="shared" si="29"/>
        <v>7.6086956521739135E-2</v>
      </c>
      <c r="AD48" s="221">
        <f t="shared" si="29"/>
        <v>6.2277515248662381E-2</v>
      </c>
      <c r="AE48" s="221">
        <f t="shared" si="29"/>
        <v>0.76923076923076938</v>
      </c>
      <c r="AF48" s="221">
        <f t="shared" si="29"/>
        <v>0.74444444444444424</v>
      </c>
      <c r="AG48" s="221">
        <f t="shared" si="29"/>
        <v>0.25358041917804292</v>
      </c>
    </row>
    <row r="49" spans="2:33" x14ac:dyDescent="0.25">
      <c r="B49" s="227"/>
      <c r="C49" s="228"/>
      <c r="D49" s="167"/>
      <c r="E49" s="167"/>
      <c r="F49" s="167"/>
      <c r="G49" s="167"/>
      <c r="H49" s="167"/>
      <c r="I49" s="167"/>
      <c r="J49" s="167"/>
      <c r="K49" s="167"/>
      <c r="L49" s="167"/>
      <c r="M49" s="167"/>
      <c r="N49" s="167"/>
      <c r="O49" s="167"/>
      <c r="P49" s="167"/>
      <c r="Q49" s="167"/>
      <c r="R49" s="167"/>
      <c r="S49" s="167"/>
      <c r="T49" s="167"/>
      <c r="U49" s="167"/>
      <c r="V49" s="171"/>
      <c r="W49" s="171"/>
      <c r="X49" s="171"/>
      <c r="Y49" s="174"/>
      <c r="Z49" s="174"/>
      <c r="AA49" s="174"/>
      <c r="AB49" s="171"/>
      <c r="AC49" s="171"/>
      <c r="AD49" s="171"/>
      <c r="AE49" s="171"/>
      <c r="AF49" s="171"/>
      <c r="AG49" s="171"/>
    </row>
    <row r="50" spans="2:33" x14ac:dyDescent="0.25">
      <c r="B50" s="227"/>
      <c r="C50" s="228"/>
      <c r="D50" s="167"/>
      <c r="E50" s="167"/>
      <c r="F50" s="167"/>
      <c r="G50" s="167"/>
      <c r="H50" s="167"/>
      <c r="I50" s="167"/>
      <c r="J50" s="167"/>
      <c r="K50" s="167"/>
      <c r="L50" s="167"/>
      <c r="M50" s="167"/>
      <c r="N50" s="167"/>
      <c r="O50" s="167"/>
      <c r="P50" s="167"/>
      <c r="Q50" s="167"/>
      <c r="R50" s="167"/>
      <c r="S50" s="167"/>
      <c r="T50" s="167"/>
      <c r="U50" s="167"/>
      <c r="V50" s="171"/>
      <c r="W50" s="171"/>
      <c r="X50" s="171"/>
      <c r="Y50" s="174"/>
      <c r="Z50" s="174"/>
      <c r="AA50" s="174"/>
      <c r="AB50" s="171"/>
      <c r="AC50" s="171"/>
      <c r="AD50" s="171"/>
      <c r="AE50" s="171"/>
      <c r="AF50" s="171"/>
      <c r="AG50" s="171"/>
    </row>
    <row r="51" spans="2:33" ht="15.75" thickBot="1" x14ac:dyDescent="0.3"/>
    <row r="52" spans="2:33" x14ac:dyDescent="0.25">
      <c r="B52" s="190" t="s">
        <v>108</v>
      </c>
      <c r="C52" s="191"/>
      <c r="D52" s="191"/>
      <c r="E52" s="191"/>
      <c r="F52" s="191"/>
      <c r="G52" s="191"/>
      <c r="H52" s="191"/>
      <c r="I52" s="191"/>
      <c r="J52" s="191"/>
      <c r="K52" s="191"/>
      <c r="L52" s="191"/>
      <c r="M52" s="191"/>
      <c r="N52" s="192"/>
    </row>
    <row r="53" spans="2:33" ht="46.9" customHeight="1" x14ac:dyDescent="0.25">
      <c r="B53" s="260" t="s">
        <v>109</v>
      </c>
      <c r="C53" s="261"/>
      <c r="D53" s="261"/>
      <c r="E53" s="261"/>
      <c r="F53" s="261"/>
      <c r="G53" s="261"/>
      <c r="H53" s="261"/>
      <c r="I53" s="261"/>
      <c r="J53" s="261"/>
      <c r="K53" s="261"/>
      <c r="L53" s="261"/>
      <c r="M53" s="261"/>
      <c r="N53" s="262"/>
    </row>
    <row r="54" spans="2:33" ht="48" customHeight="1" thickBot="1" x14ac:dyDescent="0.3">
      <c r="B54" s="263" t="s">
        <v>110</v>
      </c>
      <c r="C54" s="264"/>
      <c r="D54" s="264"/>
      <c r="E54" s="264"/>
      <c r="F54" s="264"/>
      <c r="G54" s="264"/>
      <c r="H54" s="264"/>
      <c r="I54" s="264"/>
      <c r="J54" s="264"/>
      <c r="K54" s="264"/>
      <c r="L54" s="264"/>
      <c r="M54" s="264"/>
      <c r="N54" s="265"/>
    </row>
  </sheetData>
  <mergeCells count="49">
    <mergeCell ref="B53:N53"/>
    <mergeCell ref="B54:N54"/>
    <mergeCell ref="J30:U30"/>
    <mergeCell ref="T2:V6"/>
    <mergeCell ref="V9:AG9"/>
    <mergeCell ref="V10:X10"/>
    <mergeCell ref="Y10:AA10"/>
    <mergeCell ref="AB10:AD10"/>
    <mergeCell ref="AE10:AG10"/>
    <mergeCell ref="B12:B13"/>
    <mergeCell ref="S31:U31"/>
    <mergeCell ref="D9:I9"/>
    <mergeCell ref="G10:I10"/>
    <mergeCell ref="B9:C10"/>
    <mergeCell ref="J10:L10"/>
    <mergeCell ref="M10:O10"/>
    <mergeCell ref="D30:I30"/>
    <mergeCell ref="D10:F10"/>
    <mergeCell ref="V30:AG30"/>
    <mergeCell ref="D31:F31"/>
    <mergeCell ref="G31:I31"/>
    <mergeCell ref="J31:L31"/>
    <mergeCell ref="M31:O31"/>
    <mergeCell ref="P31:R31"/>
    <mergeCell ref="V31:X31"/>
    <mergeCell ref="Y31:AA31"/>
    <mergeCell ref="AB31:AD31"/>
    <mergeCell ref="AE31:AG31"/>
    <mergeCell ref="C3:N7"/>
    <mergeCell ref="C2:N2"/>
    <mergeCell ref="S10:U10"/>
    <mergeCell ref="J9:U9"/>
    <mergeCell ref="O2:P2"/>
    <mergeCell ref="O3:P3"/>
    <mergeCell ref="O4:P4"/>
    <mergeCell ref="O5:P5"/>
    <mergeCell ref="O6:P6"/>
    <mergeCell ref="O7:P7"/>
    <mergeCell ref="P10:R10"/>
    <mergeCell ref="B35:B36"/>
    <mergeCell ref="B37:B38"/>
    <mergeCell ref="B39:B40"/>
    <mergeCell ref="B41:B42"/>
    <mergeCell ref="B14:B15"/>
    <mergeCell ref="B16:B17"/>
    <mergeCell ref="B18:B19"/>
    <mergeCell ref="B20:B21"/>
    <mergeCell ref="B33:B34"/>
    <mergeCell ref="B30:C31"/>
  </mergeCells>
  <conditionalFormatting sqref="D27:AG27">
    <cfRule type="cellIs" dxfId="155" priority="9" operator="greaterThan">
      <formula>1</formula>
    </cfRule>
    <cfRule type="cellIs" dxfId="154" priority="10" operator="between">
      <formula>0.6</formula>
      <formula>1</formula>
    </cfRule>
    <cfRule type="cellIs" dxfId="153" priority="11" operator="between">
      <formula>0.3</formula>
      <formula>0.6</formula>
    </cfRule>
    <cfRule type="cellIs" dxfId="152" priority="12" operator="lessThan">
      <formula>0.3</formula>
    </cfRule>
  </conditionalFormatting>
  <conditionalFormatting sqref="D48:AG48">
    <cfRule type="cellIs" dxfId="151" priority="1" operator="greaterThan">
      <formula>1</formula>
    </cfRule>
    <cfRule type="cellIs" dxfId="150" priority="2" operator="between">
      <formula>0.6</formula>
      <formula>1</formula>
    </cfRule>
    <cfRule type="cellIs" dxfId="149" priority="3" operator="between">
      <formula>0.3</formula>
      <formula>0.6</formula>
    </cfRule>
    <cfRule type="cellIs" dxfId="148" priority="4" operator="lessThan">
      <formula>0.3</formula>
    </cfRule>
  </conditionalFormatting>
  <hyperlinks>
    <hyperlink ref="B3" location="'Circle 8'!A1" display="Circle 8"/>
    <hyperlink ref="B4" location="'Circle 5'!A1" display="Circle 5"/>
    <hyperlink ref="B5" location="'Circle 1'!A1" display="Circle 1"/>
    <hyperlink ref="B6" location="'Circle 4'!A1" display="Circle 4"/>
    <hyperlink ref="B7" location="'Circle 3'!A1" display="Circle 3"/>
  </hyperlink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70"/>
  <sheetViews>
    <sheetView showGridLines="0" topLeftCell="A14" zoomScale="85" zoomScaleNormal="85" workbookViewId="0">
      <selection activeCell="D42" sqref="D42:AM54"/>
    </sheetView>
  </sheetViews>
  <sheetFormatPr defaultColWidth="9.140625" defaultRowHeight="15" x14ac:dyDescent="0.25"/>
  <cols>
    <col min="1" max="1" width="9.140625" style="6"/>
    <col min="2" max="2" width="3.85546875" style="6" bestFit="1" customWidth="1"/>
    <col min="3" max="3" width="6.85546875" style="6" bestFit="1" customWidth="1"/>
    <col min="4" max="4" width="4" style="6" bestFit="1" customWidth="1"/>
    <col min="5" max="7" width="4.140625" style="6" bestFit="1" customWidth="1"/>
    <col min="8" max="8" width="5.7109375" style="6" bestFit="1" customWidth="1"/>
    <col min="9" max="9" width="9" style="6" bestFit="1" customWidth="1"/>
    <col min="10" max="12" width="5.7109375" style="6" bestFit="1" customWidth="1"/>
    <col min="13" max="13" width="7" style="6" bestFit="1" customWidth="1"/>
    <col min="14" max="14" width="12" style="6" bestFit="1" customWidth="1"/>
    <col min="15" max="15" width="3" style="6" bestFit="1" customWidth="1"/>
    <col min="16" max="16" width="3.28515625" style="6" bestFit="1" customWidth="1"/>
    <col min="17" max="17" width="7.42578125" style="6" bestFit="1" customWidth="1"/>
    <col min="18" max="19" width="5.5703125" style="6" bestFit="1" customWidth="1"/>
    <col min="20" max="20" width="7.42578125" style="6" bestFit="1" customWidth="1"/>
    <col min="21" max="21" width="9.140625" style="6"/>
    <col min="22" max="22" width="6.85546875" style="6" bestFit="1" customWidth="1"/>
    <col min="23" max="23" width="3" style="6" bestFit="1" customWidth="1"/>
    <col min="24" max="26" width="4.140625" style="6" bestFit="1" customWidth="1"/>
    <col min="27" max="27" width="4" style="6" bestFit="1" customWidth="1"/>
    <col min="28" max="28" width="9" style="6" bestFit="1" customWidth="1"/>
    <col min="29" max="31" width="3.140625" style="6" bestFit="1" customWidth="1"/>
    <col min="32" max="32" width="7" style="6" bestFit="1" customWidth="1"/>
    <col min="33" max="33" width="12" style="6" bestFit="1" customWidth="1"/>
    <col min="34" max="34" width="3.140625" style="6" bestFit="1" customWidth="1"/>
    <col min="35" max="35" width="3.28515625" style="6" bestFit="1" customWidth="1"/>
    <col min="36" max="36" width="7.85546875" style="6" bestFit="1" customWidth="1"/>
    <col min="37" max="38" width="5.7109375" style="6" bestFit="1" customWidth="1"/>
    <col min="39" max="39" width="7.42578125" style="6" bestFit="1" customWidth="1"/>
    <col min="40" max="16384" width="9.140625" style="6"/>
  </cols>
  <sheetData>
    <row r="1" spans="3:39" ht="15.75" thickBot="1" x14ac:dyDescent="0.3"/>
    <row r="2" spans="3:39" ht="15.75" thickBot="1" x14ac:dyDescent="0.3">
      <c r="C2" s="234" t="s">
        <v>104</v>
      </c>
      <c r="D2" s="278"/>
      <c r="E2" s="278"/>
      <c r="F2" s="278"/>
      <c r="G2" s="235"/>
      <c r="H2" s="275" t="s">
        <v>45</v>
      </c>
      <c r="I2" s="276"/>
      <c r="J2" s="276"/>
      <c r="K2" s="276"/>
      <c r="L2" s="276"/>
      <c r="M2" s="276"/>
      <c r="N2" s="276"/>
      <c r="O2" s="276"/>
      <c r="P2" s="277"/>
      <c r="Q2" s="234" t="s">
        <v>72</v>
      </c>
      <c r="R2" s="278"/>
      <c r="S2" s="278"/>
      <c r="T2" s="235"/>
      <c r="V2" s="234" t="s">
        <v>105</v>
      </c>
      <c r="W2" s="278"/>
      <c r="X2" s="278"/>
      <c r="Y2" s="278"/>
      <c r="Z2" s="235"/>
      <c r="AA2" s="275" t="s">
        <v>45</v>
      </c>
      <c r="AB2" s="276"/>
      <c r="AC2" s="276"/>
      <c r="AD2" s="276"/>
      <c r="AE2" s="276"/>
      <c r="AF2" s="276"/>
      <c r="AG2" s="276"/>
      <c r="AH2" s="276"/>
      <c r="AI2" s="277"/>
      <c r="AJ2" s="234" t="s">
        <v>72</v>
      </c>
      <c r="AK2" s="278"/>
      <c r="AL2" s="278"/>
      <c r="AM2" s="235"/>
    </row>
    <row r="3" spans="3:39" ht="15.75" thickBot="1" x14ac:dyDescent="0.3">
      <c r="C3" s="236"/>
      <c r="D3" s="279"/>
      <c r="E3" s="279"/>
      <c r="F3" s="279"/>
      <c r="G3" s="237"/>
      <c r="H3" s="280" t="s">
        <v>0</v>
      </c>
      <c r="I3" s="281"/>
      <c r="J3" s="275" t="s">
        <v>1</v>
      </c>
      <c r="K3" s="276"/>
      <c r="L3" s="276"/>
      <c r="M3" s="276"/>
      <c r="N3" s="276"/>
      <c r="O3" s="276"/>
      <c r="P3" s="277"/>
      <c r="Q3" s="236"/>
      <c r="R3" s="279"/>
      <c r="S3" s="279"/>
      <c r="T3" s="237"/>
      <c r="V3" s="236"/>
      <c r="W3" s="279"/>
      <c r="X3" s="279"/>
      <c r="Y3" s="279"/>
      <c r="Z3" s="237"/>
      <c r="AA3" s="280" t="s">
        <v>0</v>
      </c>
      <c r="AB3" s="281"/>
      <c r="AC3" s="275" t="s">
        <v>1</v>
      </c>
      <c r="AD3" s="276"/>
      <c r="AE3" s="276"/>
      <c r="AF3" s="276"/>
      <c r="AG3" s="276"/>
      <c r="AH3" s="276"/>
      <c r="AI3" s="277"/>
      <c r="AJ3" s="236"/>
      <c r="AK3" s="279"/>
      <c r="AL3" s="279"/>
      <c r="AM3" s="237"/>
    </row>
    <row r="4" spans="3:39" ht="15.75" thickBot="1" x14ac:dyDescent="0.3">
      <c r="C4" s="194" t="s">
        <v>2</v>
      </c>
      <c r="D4" s="195" t="s">
        <v>79</v>
      </c>
      <c r="E4" s="196" t="s">
        <v>74</v>
      </c>
      <c r="F4" s="196" t="s">
        <v>75</v>
      </c>
      <c r="G4" s="196" t="s">
        <v>76</v>
      </c>
      <c r="H4" s="197" t="s">
        <v>3</v>
      </c>
      <c r="I4" s="198" t="s">
        <v>4</v>
      </c>
      <c r="J4" s="196" t="s">
        <v>5</v>
      </c>
      <c r="K4" s="196" t="s">
        <v>6</v>
      </c>
      <c r="L4" s="196" t="s">
        <v>7</v>
      </c>
      <c r="M4" s="196" t="s">
        <v>1</v>
      </c>
      <c r="N4" s="198" t="s">
        <v>8</v>
      </c>
      <c r="O4" s="196" t="s">
        <v>9</v>
      </c>
      <c r="P4" s="198" t="s">
        <v>10</v>
      </c>
      <c r="Q4" s="199" t="s">
        <v>11</v>
      </c>
      <c r="R4" s="196" t="s">
        <v>77</v>
      </c>
      <c r="S4" s="196" t="s">
        <v>78</v>
      </c>
      <c r="T4" s="200" t="s">
        <v>14</v>
      </c>
      <c r="V4" s="194" t="s">
        <v>2</v>
      </c>
      <c r="W4" s="195" t="s">
        <v>79</v>
      </c>
      <c r="X4" s="196" t="s">
        <v>74</v>
      </c>
      <c r="Y4" s="196" t="s">
        <v>75</v>
      </c>
      <c r="Z4" s="196" t="s">
        <v>76</v>
      </c>
      <c r="AA4" s="197" t="s">
        <v>3</v>
      </c>
      <c r="AB4" s="198" t="s">
        <v>4</v>
      </c>
      <c r="AC4" s="196" t="s">
        <v>5</v>
      </c>
      <c r="AD4" s="196" t="s">
        <v>6</v>
      </c>
      <c r="AE4" s="196" t="s">
        <v>7</v>
      </c>
      <c r="AF4" s="196" t="s">
        <v>1</v>
      </c>
      <c r="AG4" s="198" t="s">
        <v>8</v>
      </c>
      <c r="AH4" s="196" t="s">
        <v>9</v>
      </c>
      <c r="AI4" s="198" t="s">
        <v>10</v>
      </c>
      <c r="AJ4" s="199" t="s">
        <v>11</v>
      </c>
      <c r="AK4" s="196" t="s">
        <v>77</v>
      </c>
      <c r="AL4" s="196" t="s">
        <v>78</v>
      </c>
      <c r="AM4" s="200" t="s">
        <v>14</v>
      </c>
    </row>
    <row r="5" spans="3:39" ht="15.75" thickTop="1" x14ac:dyDescent="0.25">
      <c r="C5" s="19">
        <v>0.5</v>
      </c>
      <c r="D5" s="20">
        <v>1</v>
      </c>
      <c r="E5" s="21">
        <v>3</v>
      </c>
      <c r="F5" s="21">
        <v>3</v>
      </c>
      <c r="G5" s="21">
        <v>2</v>
      </c>
      <c r="H5" s="22">
        <v>23</v>
      </c>
      <c r="I5" s="23">
        <v>78</v>
      </c>
      <c r="J5" s="24">
        <v>4</v>
      </c>
      <c r="K5" s="24">
        <v>22</v>
      </c>
      <c r="L5" s="24">
        <v>12</v>
      </c>
      <c r="M5" s="24">
        <f t="shared" ref="M5:M33" si="0">SUM(J5:L5)</f>
        <v>38</v>
      </c>
      <c r="N5" s="23">
        <v>540</v>
      </c>
      <c r="O5" s="24">
        <f t="shared" ref="O5:O33" si="1">H5</f>
        <v>23</v>
      </c>
      <c r="P5" s="25">
        <f t="shared" ref="P5:P33" si="2">J5+K5</f>
        <v>26</v>
      </c>
      <c r="Q5" s="26">
        <f>((PI()*C5)/2)*(O5/P5)</f>
        <v>0.69477529839005037</v>
      </c>
      <c r="R5" s="27">
        <f t="shared" ref="R5:R33" si="3">O5/(4*C5)</f>
        <v>11.5</v>
      </c>
      <c r="S5" s="27">
        <f t="shared" ref="S5:S33" si="4">P5/(2*(PI())*(C5^2))</f>
        <v>16.552114081557114</v>
      </c>
      <c r="T5" s="28">
        <f t="shared" ref="T5:T33" si="5">((3*K5)+(4*L5))/(J5+(3*K5)+(4*L5))</f>
        <v>0.96610169491525422</v>
      </c>
      <c r="V5" s="19">
        <v>0.5</v>
      </c>
      <c r="W5" s="20">
        <v>1</v>
      </c>
      <c r="X5" s="21">
        <v>3</v>
      </c>
      <c r="Y5" s="21">
        <v>3</v>
      </c>
      <c r="Z5" s="21">
        <v>2</v>
      </c>
      <c r="AA5" s="22">
        <v>24</v>
      </c>
      <c r="AB5" s="23">
        <v>78</v>
      </c>
      <c r="AC5" s="24">
        <v>5</v>
      </c>
      <c r="AD5" s="24">
        <v>25</v>
      </c>
      <c r="AE5" s="24">
        <v>13</v>
      </c>
      <c r="AF5" s="24">
        <f t="shared" ref="AF5:AF33" si="6">SUM(AC5:AE5)</f>
        <v>43</v>
      </c>
      <c r="AG5" s="23">
        <v>540</v>
      </c>
      <c r="AH5" s="24">
        <f t="shared" ref="AH5:AH33" si="7">AA5</f>
        <v>24</v>
      </c>
      <c r="AI5" s="25">
        <f t="shared" ref="AI5:AI33" si="8">AC5+AD5</f>
        <v>30</v>
      </c>
      <c r="AJ5" s="26">
        <f>((PI()*V5)/2)*(AH5/AI5)</f>
        <v>0.62831853071795862</v>
      </c>
      <c r="AK5" s="27">
        <f t="shared" ref="AK5:AK33" si="9">AH5/(4*V5)</f>
        <v>12</v>
      </c>
      <c r="AL5" s="27">
        <f t="shared" ref="AL5:AL33" si="10">AI5/(2*(PI())*(V5^2))</f>
        <v>19.098593171027442</v>
      </c>
      <c r="AM5" s="28">
        <f t="shared" ref="AM5:AM33" si="11">((3*AD5)+(4*AE5))/(AC5+(3*AD5)+(4*AE5))</f>
        <v>0.96212121212121215</v>
      </c>
    </row>
    <row r="6" spans="3:39" x14ac:dyDescent="0.25">
      <c r="C6" s="19">
        <v>0.5</v>
      </c>
      <c r="D6" s="20">
        <v>2</v>
      </c>
      <c r="E6" s="21">
        <v>1</v>
      </c>
      <c r="F6" s="21">
        <v>1</v>
      </c>
      <c r="G6" s="21">
        <v>1</v>
      </c>
      <c r="H6" s="22">
        <v>11</v>
      </c>
      <c r="I6" s="23">
        <v>107</v>
      </c>
      <c r="J6" s="24">
        <v>2</v>
      </c>
      <c r="K6" s="24">
        <v>1</v>
      </c>
      <c r="L6" s="24">
        <v>3</v>
      </c>
      <c r="M6" s="24">
        <f t="shared" si="0"/>
        <v>6</v>
      </c>
      <c r="N6" s="23">
        <v>378</v>
      </c>
      <c r="O6" s="24">
        <f t="shared" si="1"/>
        <v>11</v>
      </c>
      <c r="P6" s="25">
        <f t="shared" si="2"/>
        <v>3</v>
      </c>
      <c r="Q6" s="26">
        <f t="shared" ref="Q6:Q14" si="12">((PI()*C6)/2)*(O6/P6)</f>
        <v>2.8797932657906435</v>
      </c>
      <c r="R6" s="27">
        <f t="shared" si="3"/>
        <v>5.5</v>
      </c>
      <c r="S6" s="27">
        <f t="shared" si="4"/>
        <v>1.909859317102744</v>
      </c>
      <c r="T6" s="28">
        <f t="shared" si="5"/>
        <v>0.88235294117647056</v>
      </c>
      <c r="V6" s="19">
        <v>0.5</v>
      </c>
      <c r="W6" s="20">
        <v>2</v>
      </c>
      <c r="X6" s="21">
        <v>1</v>
      </c>
      <c r="Y6" s="21">
        <v>1</v>
      </c>
      <c r="Z6" s="21">
        <v>1</v>
      </c>
      <c r="AA6" s="22">
        <v>13</v>
      </c>
      <c r="AB6" s="23">
        <v>107</v>
      </c>
      <c r="AC6" s="24">
        <v>3</v>
      </c>
      <c r="AD6" s="24">
        <v>2</v>
      </c>
      <c r="AE6" s="24">
        <v>3</v>
      </c>
      <c r="AF6" s="24">
        <f t="shared" si="6"/>
        <v>8</v>
      </c>
      <c r="AG6" s="23">
        <v>378</v>
      </c>
      <c r="AH6" s="24">
        <f t="shared" si="7"/>
        <v>13</v>
      </c>
      <c r="AI6" s="25">
        <f t="shared" si="8"/>
        <v>5</v>
      </c>
      <c r="AJ6" s="26">
        <f t="shared" ref="AJ6:AJ33" si="13">((PI()*V6)/2)*(AH6/AI6)</f>
        <v>2.0420352248333655</v>
      </c>
      <c r="AK6" s="27">
        <f t="shared" si="9"/>
        <v>6.5</v>
      </c>
      <c r="AL6" s="27">
        <f t="shared" si="10"/>
        <v>3.183098861837907</v>
      </c>
      <c r="AM6" s="28">
        <f t="shared" si="11"/>
        <v>0.8571428571428571</v>
      </c>
    </row>
    <row r="7" spans="3:39" x14ac:dyDescent="0.25">
      <c r="C7" s="19">
        <v>0.5</v>
      </c>
      <c r="D7" s="20">
        <v>3</v>
      </c>
      <c r="E7" s="21">
        <v>2</v>
      </c>
      <c r="F7" s="21">
        <v>2</v>
      </c>
      <c r="G7" s="21">
        <v>3</v>
      </c>
      <c r="H7" s="22">
        <v>24</v>
      </c>
      <c r="I7" s="23">
        <v>46</v>
      </c>
      <c r="J7" s="24">
        <v>5</v>
      </c>
      <c r="K7" s="24">
        <v>60</v>
      </c>
      <c r="L7" s="24">
        <v>10</v>
      </c>
      <c r="M7" s="24">
        <f t="shared" si="0"/>
        <v>75</v>
      </c>
      <c r="N7" s="23">
        <v>460</v>
      </c>
      <c r="O7" s="24">
        <f t="shared" si="1"/>
        <v>24</v>
      </c>
      <c r="P7" s="25">
        <f t="shared" si="2"/>
        <v>65</v>
      </c>
      <c r="Q7" s="26">
        <f t="shared" si="12"/>
        <v>0.28999316802367325</v>
      </c>
      <c r="R7" s="27">
        <f t="shared" si="3"/>
        <v>12</v>
      </c>
      <c r="S7" s="27">
        <f t="shared" si="4"/>
        <v>41.38028520389279</v>
      </c>
      <c r="T7" s="28">
        <f t="shared" si="5"/>
        <v>0.97777777777777775</v>
      </c>
      <c r="V7" s="19">
        <v>0.5</v>
      </c>
      <c r="W7" s="20">
        <v>3</v>
      </c>
      <c r="X7" s="21">
        <v>2</v>
      </c>
      <c r="Y7" s="21">
        <v>2</v>
      </c>
      <c r="Z7" s="21">
        <v>3</v>
      </c>
      <c r="AA7" s="22">
        <v>25</v>
      </c>
      <c r="AB7" s="23">
        <v>46</v>
      </c>
      <c r="AC7" s="24">
        <v>4</v>
      </c>
      <c r="AD7" s="24">
        <v>55</v>
      </c>
      <c r="AE7" s="24">
        <v>12</v>
      </c>
      <c r="AF7" s="24">
        <f t="shared" si="6"/>
        <v>71</v>
      </c>
      <c r="AG7" s="23">
        <v>460</v>
      </c>
      <c r="AH7" s="24">
        <f t="shared" si="7"/>
        <v>25</v>
      </c>
      <c r="AI7" s="25">
        <f t="shared" si="8"/>
        <v>59</v>
      </c>
      <c r="AJ7" s="26">
        <f t="shared" si="13"/>
        <v>0.33279583194807127</v>
      </c>
      <c r="AK7" s="27">
        <f t="shared" si="9"/>
        <v>12.5</v>
      </c>
      <c r="AL7" s="27">
        <f t="shared" si="10"/>
        <v>37.560566569687303</v>
      </c>
      <c r="AM7" s="28">
        <f t="shared" si="11"/>
        <v>0.98156682027649766</v>
      </c>
    </row>
    <row r="8" spans="3:39" x14ac:dyDescent="0.25">
      <c r="C8" s="19">
        <v>0.5</v>
      </c>
      <c r="D8" s="20">
        <v>4</v>
      </c>
      <c r="E8" s="21">
        <v>4</v>
      </c>
      <c r="F8" s="21">
        <v>3</v>
      </c>
      <c r="G8" s="21">
        <v>3</v>
      </c>
      <c r="H8" s="22">
        <v>22</v>
      </c>
      <c r="I8" s="23">
        <v>106</v>
      </c>
      <c r="J8" s="24">
        <v>6</v>
      </c>
      <c r="K8" s="24">
        <v>28</v>
      </c>
      <c r="L8" s="24">
        <v>9</v>
      </c>
      <c r="M8" s="24">
        <f t="shared" si="0"/>
        <v>43</v>
      </c>
      <c r="N8" s="23">
        <v>602</v>
      </c>
      <c r="O8" s="24">
        <f t="shared" si="1"/>
        <v>22</v>
      </c>
      <c r="P8" s="25">
        <f t="shared" si="2"/>
        <v>34</v>
      </c>
      <c r="Q8" s="26">
        <f t="shared" si="12"/>
        <v>0.5081988116101136</v>
      </c>
      <c r="R8" s="27">
        <f t="shared" si="3"/>
        <v>11</v>
      </c>
      <c r="S8" s="27">
        <f t="shared" si="4"/>
        <v>21.645072260497766</v>
      </c>
      <c r="T8" s="28">
        <f t="shared" si="5"/>
        <v>0.95238095238095233</v>
      </c>
      <c r="V8" s="19">
        <v>0.5</v>
      </c>
      <c r="W8" s="20">
        <v>4</v>
      </c>
      <c r="X8" s="21">
        <v>4</v>
      </c>
      <c r="Y8" s="21">
        <v>3</v>
      </c>
      <c r="Z8" s="21">
        <v>3</v>
      </c>
      <c r="AA8" s="22">
        <v>22</v>
      </c>
      <c r="AB8" s="23">
        <v>106</v>
      </c>
      <c r="AC8" s="24">
        <v>6</v>
      </c>
      <c r="AD8" s="24">
        <v>28</v>
      </c>
      <c r="AE8" s="24">
        <v>10</v>
      </c>
      <c r="AF8" s="24">
        <f t="shared" si="6"/>
        <v>44</v>
      </c>
      <c r="AG8" s="23">
        <v>602</v>
      </c>
      <c r="AH8" s="24">
        <f t="shared" si="7"/>
        <v>22</v>
      </c>
      <c r="AI8" s="25">
        <f t="shared" si="8"/>
        <v>34</v>
      </c>
      <c r="AJ8" s="26">
        <f t="shared" si="13"/>
        <v>0.5081988116101136</v>
      </c>
      <c r="AK8" s="27">
        <f t="shared" si="9"/>
        <v>11</v>
      </c>
      <c r="AL8" s="27">
        <f t="shared" si="10"/>
        <v>21.645072260497766</v>
      </c>
      <c r="AM8" s="28">
        <f t="shared" si="11"/>
        <v>0.9538461538461539</v>
      </c>
    </row>
    <row r="9" spans="3:39" x14ac:dyDescent="0.25">
      <c r="C9" s="19">
        <v>0.5</v>
      </c>
      <c r="D9" s="20">
        <v>5</v>
      </c>
      <c r="E9" s="21">
        <v>0</v>
      </c>
      <c r="F9" s="21">
        <v>1</v>
      </c>
      <c r="G9" s="21">
        <v>1</v>
      </c>
      <c r="H9" s="22">
        <v>10</v>
      </c>
      <c r="I9" s="23">
        <v>83</v>
      </c>
      <c r="J9" s="24">
        <v>5</v>
      </c>
      <c r="K9" s="24">
        <v>1</v>
      </c>
      <c r="L9" s="24">
        <v>2</v>
      </c>
      <c r="M9" s="24">
        <f t="shared" si="0"/>
        <v>8</v>
      </c>
      <c r="N9" s="23">
        <v>172</v>
      </c>
      <c r="O9" s="24">
        <f t="shared" si="1"/>
        <v>10</v>
      </c>
      <c r="P9" s="25">
        <f t="shared" si="2"/>
        <v>6</v>
      </c>
      <c r="Q9" s="26">
        <f t="shared" si="12"/>
        <v>1.3089969389957472</v>
      </c>
      <c r="R9" s="27">
        <f t="shared" si="3"/>
        <v>5</v>
      </c>
      <c r="S9" s="27">
        <f t="shared" si="4"/>
        <v>3.8197186342054881</v>
      </c>
      <c r="T9" s="28">
        <f t="shared" si="5"/>
        <v>0.6875</v>
      </c>
      <c r="V9" s="19">
        <v>0.5</v>
      </c>
      <c r="W9" s="20">
        <v>5</v>
      </c>
      <c r="X9" s="21">
        <v>0</v>
      </c>
      <c r="Y9" s="21">
        <v>1</v>
      </c>
      <c r="Z9" s="21">
        <v>1</v>
      </c>
      <c r="AA9" s="22">
        <v>10</v>
      </c>
      <c r="AB9" s="23">
        <v>83</v>
      </c>
      <c r="AC9" s="24">
        <v>6</v>
      </c>
      <c r="AD9" s="24">
        <v>1</v>
      </c>
      <c r="AE9" s="24">
        <v>2</v>
      </c>
      <c r="AF9" s="24">
        <f t="shared" si="6"/>
        <v>9</v>
      </c>
      <c r="AG9" s="23">
        <v>172</v>
      </c>
      <c r="AH9" s="24">
        <f t="shared" si="7"/>
        <v>10</v>
      </c>
      <c r="AI9" s="25">
        <f t="shared" si="8"/>
        <v>7</v>
      </c>
      <c r="AJ9" s="26">
        <f t="shared" si="13"/>
        <v>1.121997376282069</v>
      </c>
      <c r="AK9" s="27">
        <f t="shared" si="9"/>
        <v>5</v>
      </c>
      <c r="AL9" s="27">
        <f t="shared" si="10"/>
        <v>4.45633840657307</v>
      </c>
      <c r="AM9" s="28">
        <f t="shared" si="11"/>
        <v>0.6470588235294118</v>
      </c>
    </row>
    <row r="10" spans="3:39" x14ac:dyDescent="0.25">
      <c r="C10" s="19">
        <v>0.5</v>
      </c>
      <c r="D10" s="20">
        <v>6</v>
      </c>
      <c r="E10" s="21">
        <v>2</v>
      </c>
      <c r="F10" s="21">
        <v>3</v>
      </c>
      <c r="G10" s="21">
        <v>2</v>
      </c>
      <c r="H10" s="22">
        <v>25</v>
      </c>
      <c r="I10" s="23">
        <v>52</v>
      </c>
      <c r="J10" s="24">
        <v>4</v>
      </c>
      <c r="K10" s="24">
        <v>27</v>
      </c>
      <c r="L10" s="24">
        <v>12</v>
      </c>
      <c r="M10" s="24">
        <f t="shared" si="0"/>
        <v>43</v>
      </c>
      <c r="N10" s="23">
        <v>312</v>
      </c>
      <c r="O10" s="24">
        <f t="shared" si="1"/>
        <v>25</v>
      </c>
      <c r="P10" s="25">
        <f t="shared" si="2"/>
        <v>31</v>
      </c>
      <c r="Q10" s="26">
        <f t="shared" si="12"/>
        <v>0.63338561564310336</v>
      </c>
      <c r="R10" s="27">
        <f t="shared" si="3"/>
        <v>12.5</v>
      </c>
      <c r="S10" s="27">
        <f t="shared" si="4"/>
        <v>19.735212943395023</v>
      </c>
      <c r="T10" s="28">
        <f t="shared" si="5"/>
        <v>0.96992481203007519</v>
      </c>
      <c r="V10" s="19">
        <v>0.5</v>
      </c>
      <c r="W10" s="20">
        <v>6</v>
      </c>
      <c r="X10" s="21">
        <v>2</v>
      </c>
      <c r="Y10" s="21">
        <v>3</v>
      </c>
      <c r="Z10" s="21">
        <v>2</v>
      </c>
      <c r="AA10" s="22">
        <v>25</v>
      </c>
      <c r="AB10" s="23">
        <v>52</v>
      </c>
      <c r="AC10" s="24">
        <v>4</v>
      </c>
      <c r="AD10" s="24">
        <v>33</v>
      </c>
      <c r="AE10" s="24">
        <v>12</v>
      </c>
      <c r="AF10" s="24">
        <f t="shared" si="6"/>
        <v>49</v>
      </c>
      <c r="AG10" s="23">
        <v>312</v>
      </c>
      <c r="AH10" s="24">
        <f t="shared" si="7"/>
        <v>25</v>
      </c>
      <c r="AI10" s="25">
        <f t="shared" si="8"/>
        <v>37</v>
      </c>
      <c r="AJ10" s="26">
        <f t="shared" si="13"/>
        <v>0.53067443472800557</v>
      </c>
      <c r="AK10" s="27">
        <f t="shared" si="9"/>
        <v>12.5</v>
      </c>
      <c r="AL10" s="27">
        <f t="shared" si="10"/>
        <v>23.554931577600509</v>
      </c>
      <c r="AM10" s="28">
        <f t="shared" si="11"/>
        <v>0.97350993377483441</v>
      </c>
    </row>
    <row r="11" spans="3:39" x14ac:dyDescent="0.25">
      <c r="C11" s="19">
        <v>0.5</v>
      </c>
      <c r="D11" s="20">
        <v>7</v>
      </c>
      <c r="E11" s="21">
        <v>0</v>
      </c>
      <c r="F11" s="21">
        <v>0</v>
      </c>
      <c r="G11" s="21">
        <v>1</v>
      </c>
      <c r="H11" s="22">
        <v>20</v>
      </c>
      <c r="I11" s="23">
        <v>120</v>
      </c>
      <c r="J11" s="24">
        <v>2</v>
      </c>
      <c r="K11" s="24">
        <v>13</v>
      </c>
      <c r="L11" s="24">
        <v>9</v>
      </c>
      <c r="M11" s="24">
        <f t="shared" si="0"/>
        <v>24</v>
      </c>
      <c r="N11" s="23">
        <v>480</v>
      </c>
      <c r="O11" s="24">
        <f t="shared" si="1"/>
        <v>20</v>
      </c>
      <c r="P11" s="25">
        <f t="shared" si="2"/>
        <v>15</v>
      </c>
      <c r="Q11" s="26">
        <f t="shared" si="12"/>
        <v>1.0471975511965976</v>
      </c>
      <c r="R11" s="27">
        <f t="shared" si="3"/>
        <v>10</v>
      </c>
      <c r="S11" s="27">
        <f t="shared" si="4"/>
        <v>9.5492965855137211</v>
      </c>
      <c r="T11" s="28">
        <f t="shared" si="5"/>
        <v>0.97402597402597402</v>
      </c>
      <c r="V11" s="19">
        <v>0.5</v>
      </c>
      <c r="W11" s="20">
        <v>7</v>
      </c>
      <c r="X11" s="21">
        <v>0</v>
      </c>
      <c r="Y11" s="21">
        <v>0</v>
      </c>
      <c r="Z11" s="21">
        <v>1</v>
      </c>
      <c r="AA11" s="22">
        <v>21</v>
      </c>
      <c r="AB11" s="23">
        <v>120</v>
      </c>
      <c r="AC11" s="24">
        <v>2</v>
      </c>
      <c r="AD11" s="24">
        <v>15</v>
      </c>
      <c r="AE11" s="24">
        <v>9</v>
      </c>
      <c r="AF11" s="24">
        <f t="shared" si="6"/>
        <v>26</v>
      </c>
      <c r="AG11" s="23">
        <v>480</v>
      </c>
      <c r="AH11" s="24">
        <f t="shared" si="7"/>
        <v>21</v>
      </c>
      <c r="AI11" s="25">
        <f t="shared" si="8"/>
        <v>17</v>
      </c>
      <c r="AJ11" s="26">
        <f t="shared" si="13"/>
        <v>0.97019773125567144</v>
      </c>
      <c r="AK11" s="27">
        <f t="shared" si="9"/>
        <v>10.5</v>
      </c>
      <c r="AL11" s="27">
        <f t="shared" si="10"/>
        <v>10.822536130248883</v>
      </c>
      <c r="AM11" s="28">
        <f t="shared" si="11"/>
        <v>0.97590361445783136</v>
      </c>
    </row>
    <row r="12" spans="3:39" x14ac:dyDescent="0.25">
      <c r="C12" s="19">
        <v>0.5</v>
      </c>
      <c r="D12" s="20">
        <v>8</v>
      </c>
      <c r="E12" s="21">
        <v>3</v>
      </c>
      <c r="F12" s="21">
        <v>3</v>
      </c>
      <c r="G12" s="21">
        <v>3</v>
      </c>
      <c r="H12" s="22">
        <v>25</v>
      </c>
      <c r="I12" s="23">
        <v>36</v>
      </c>
      <c r="J12" s="24">
        <v>6</v>
      </c>
      <c r="K12" s="24">
        <v>26</v>
      </c>
      <c r="L12" s="24">
        <v>15</v>
      </c>
      <c r="M12" s="24">
        <f t="shared" si="0"/>
        <v>47</v>
      </c>
      <c r="N12" s="23">
        <v>150</v>
      </c>
      <c r="O12" s="24">
        <f t="shared" si="1"/>
        <v>25</v>
      </c>
      <c r="P12" s="25">
        <f t="shared" si="2"/>
        <v>32</v>
      </c>
      <c r="Q12" s="26">
        <f t="shared" si="12"/>
        <v>0.6135923151542565</v>
      </c>
      <c r="R12" s="27">
        <f t="shared" si="3"/>
        <v>12.5</v>
      </c>
      <c r="S12" s="27">
        <f t="shared" si="4"/>
        <v>20.371832715762604</v>
      </c>
      <c r="T12" s="28">
        <f t="shared" si="5"/>
        <v>0.95833333333333337</v>
      </c>
      <c r="V12" s="19">
        <v>0.5</v>
      </c>
      <c r="W12" s="20">
        <v>8</v>
      </c>
      <c r="X12" s="21">
        <v>3</v>
      </c>
      <c r="Y12" s="21">
        <v>3</v>
      </c>
      <c r="Z12" s="21">
        <v>3</v>
      </c>
      <c r="AA12" s="22">
        <v>25</v>
      </c>
      <c r="AB12" s="23">
        <v>36</v>
      </c>
      <c r="AC12" s="24">
        <v>6</v>
      </c>
      <c r="AD12" s="24">
        <v>26</v>
      </c>
      <c r="AE12" s="24">
        <v>15</v>
      </c>
      <c r="AF12" s="24">
        <f t="shared" si="6"/>
        <v>47</v>
      </c>
      <c r="AG12" s="23">
        <v>150</v>
      </c>
      <c r="AH12" s="24">
        <f t="shared" si="7"/>
        <v>25</v>
      </c>
      <c r="AI12" s="25">
        <f t="shared" si="8"/>
        <v>32</v>
      </c>
      <c r="AJ12" s="26">
        <f t="shared" si="13"/>
        <v>0.6135923151542565</v>
      </c>
      <c r="AK12" s="27">
        <f t="shared" si="9"/>
        <v>12.5</v>
      </c>
      <c r="AL12" s="27">
        <f t="shared" si="10"/>
        <v>20.371832715762604</v>
      </c>
      <c r="AM12" s="28">
        <f t="shared" si="11"/>
        <v>0.95833333333333337</v>
      </c>
    </row>
    <row r="13" spans="3:39" x14ac:dyDescent="0.25">
      <c r="C13" s="19">
        <v>0.5</v>
      </c>
      <c r="D13" s="20">
        <v>9</v>
      </c>
      <c r="E13" s="21">
        <v>1</v>
      </c>
      <c r="F13" s="21">
        <v>0</v>
      </c>
      <c r="G13" s="21">
        <v>3</v>
      </c>
      <c r="H13" s="22">
        <v>25</v>
      </c>
      <c r="I13" s="23">
        <v>180</v>
      </c>
      <c r="J13" s="24">
        <v>5</v>
      </c>
      <c r="K13" s="24">
        <v>33</v>
      </c>
      <c r="L13" s="24">
        <v>12</v>
      </c>
      <c r="M13" s="24">
        <f t="shared" si="0"/>
        <v>50</v>
      </c>
      <c r="N13" s="23">
        <v>780</v>
      </c>
      <c r="O13" s="24">
        <f t="shared" si="1"/>
        <v>25</v>
      </c>
      <c r="P13" s="25">
        <f t="shared" si="2"/>
        <v>38</v>
      </c>
      <c r="Q13" s="26">
        <f t="shared" si="12"/>
        <v>0.51670931802463704</v>
      </c>
      <c r="R13" s="27">
        <f t="shared" si="3"/>
        <v>12.5</v>
      </c>
      <c r="S13" s="27">
        <f t="shared" si="4"/>
        <v>24.191551349968091</v>
      </c>
      <c r="T13" s="28">
        <f t="shared" si="5"/>
        <v>0.96710526315789469</v>
      </c>
      <c r="V13" s="19">
        <v>0.5</v>
      </c>
      <c r="W13" s="20">
        <v>9</v>
      </c>
      <c r="X13" s="21">
        <v>1</v>
      </c>
      <c r="Y13" s="21">
        <v>0</v>
      </c>
      <c r="Z13" s="21">
        <v>3</v>
      </c>
      <c r="AA13" s="22">
        <v>25</v>
      </c>
      <c r="AB13" s="23">
        <v>180</v>
      </c>
      <c r="AC13" s="24">
        <v>6</v>
      </c>
      <c r="AD13" s="24">
        <v>34</v>
      </c>
      <c r="AE13" s="24">
        <v>12</v>
      </c>
      <c r="AF13" s="24">
        <f t="shared" si="6"/>
        <v>52</v>
      </c>
      <c r="AG13" s="23">
        <v>780</v>
      </c>
      <c r="AH13" s="24">
        <f t="shared" si="7"/>
        <v>25</v>
      </c>
      <c r="AI13" s="25">
        <f t="shared" si="8"/>
        <v>40</v>
      </c>
      <c r="AJ13" s="26">
        <f t="shared" si="13"/>
        <v>0.49087385212340517</v>
      </c>
      <c r="AK13" s="27">
        <f t="shared" si="9"/>
        <v>12.5</v>
      </c>
      <c r="AL13" s="27">
        <f t="shared" si="10"/>
        <v>25.464790894703256</v>
      </c>
      <c r="AM13" s="28">
        <f t="shared" si="11"/>
        <v>0.96153846153846156</v>
      </c>
    </row>
    <row r="14" spans="3:39" x14ac:dyDescent="0.25">
      <c r="C14" s="19">
        <v>0.5</v>
      </c>
      <c r="D14" s="20">
        <v>10</v>
      </c>
      <c r="E14" s="21">
        <v>4</v>
      </c>
      <c r="F14" s="21">
        <v>4</v>
      </c>
      <c r="G14" s="21">
        <v>4</v>
      </c>
      <c r="H14" s="22">
        <v>21</v>
      </c>
      <c r="I14" s="23">
        <v>29</v>
      </c>
      <c r="J14" s="24">
        <v>2</v>
      </c>
      <c r="K14" s="24">
        <v>23</v>
      </c>
      <c r="L14" s="24">
        <v>22</v>
      </c>
      <c r="M14" s="24">
        <f t="shared" si="0"/>
        <v>47</v>
      </c>
      <c r="N14" s="23">
        <v>171</v>
      </c>
      <c r="O14" s="24">
        <f t="shared" si="1"/>
        <v>21</v>
      </c>
      <c r="P14" s="25">
        <f t="shared" si="2"/>
        <v>25</v>
      </c>
      <c r="Q14" s="26">
        <f t="shared" si="12"/>
        <v>0.65973445725385649</v>
      </c>
      <c r="R14" s="27">
        <f t="shared" si="3"/>
        <v>10.5</v>
      </c>
      <c r="S14" s="27">
        <f t="shared" si="4"/>
        <v>15.915494309189533</v>
      </c>
      <c r="T14" s="28">
        <f t="shared" si="5"/>
        <v>0.98742138364779874</v>
      </c>
      <c r="V14" s="19">
        <v>0.5</v>
      </c>
      <c r="W14" s="20">
        <v>10</v>
      </c>
      <c r="X14" s="21">
        <v>4</v>
      </c>
      <c r="Y14" s="21">
        <v>4</v>
      </c>
      <c r="Z14" s="21">
        <v>4</v>
      </c>
      <c r="AA14" s="22">
        <v>21</v>
      </c>
      <c r="AB14" s="23">
        <v>29</v>
      </c>
      <c r="AC14" s="24">
        <v>2</v>
      </c>
      <c r="AD14" s="24">
        <v>31</v>
      </c>
      <c r="AE14" s="24">
        <v>14</v>
      </c>
      <c r="AF14" s="24">
        <f t="shared" si="6"/>
        <v>47</v>
      </c>
      <c r="AG14" s="23">
        <v>171</v>
      </c>
      <c r="AH14" s="24">
        <f t="shared" si="7"/>
        <v>21</v>
      </c>
      <c r="AI14" s="25">
        <f t="shared" si="8"/>
        <v>33</v>
      </c>
      <c r="AJ14" s="26">
        <f t="shared" si="13"/>
        <v>0.49979883125292163</v>
      </c>
      <c r="AK14" s="27">
        <f t="shared" si="9"/>
        <v>10.5</v>
      </c>
      <c r="AL14" s="27">
        <f t="shared" si="10"/>
        <v>21.008452488130185</v>
      </c>
      <c r="AM14" s="28">
        <f t="shared" si="11"/>
        <v>0.98675496688741726</v>
      </c>
    </row>
    <row r="15" spans="3:39" ht="15.75" thickBot="1" x14ac:dyDescent="0.3">
      <c r="C15" s="29">
        <v>0.5</v>
      </c>
      <c r="D15" s="30">
        <v>11</v>
      </c>
      <c r="E15" s="31">
        <v>3</v>
      </c>
      <c r="F15" s="31">
        <v>3</v>
      </c>
      <c r="G15" s="31">
        <v>3</v>
      </c>
      <c r="H15" s="32">
        <v>24</v>
      </c>
      <c r="I15" s="33">
        <v>47</v>
      </c>
      <c r="J15" s="34">
        <v>11</v>
      </c>
      <c r="K15" s="34">
        <v>47</v>
      </c>
      <c r="L15" s="34">
        <v>10</v>
      </c>
      <c r="M15" s="34">
        <f t="shared" si="0"/>
        <v>68</v>
      </c>
      <c r="N15" s="33">
        <v>242</v>
      </c>
      <c r="O15" s="34">
        <f t="shared" si="1"/>
        <v>24</v>
      </c>
      <c r="P15" s="35">
        <f t="shared" si="2"/>
        <v>58</v>
      </c>
      <c r="Q15" s="36">
        <f t="shared" ref="Q15:Q33" si="14">((PI()*C15)/2)*(O15/P15)</f>
        <v>0.32499234347480616</v>
      </c>
      <c r="R15" s="37">
        <f t="shared" si="3"/>
        <v>12</v>
      </c>
      <c r="S15" s="37">
        <f t="shared" si="4"/>
        <v>36.923946797319722</v>
      </c>
      <c r="T15" s="38">
        <f t="shared" si="5"/>
        <v>0.94270833333333337</v>
      </c>
      <c r="V15" s="29">
        <v>0.5</v>
      </c>
      <c r="W15" s="30">
        <v>11</v>
      </c>
      <c r="X15" s="31">
        <v>3</v>
      </c>
      <c r="Y15" s="31">
        <v>3</v>
      </c>
      <c r="Z15" s="31">
        <v>3</v>
      </c>
      <c r="AA15" s="32">
        <v>24</v>
      </c>
      <c r="AB15" s="33">
        <v>47</v>
      </c>
      <c r="AC15" s="34">
        <v>13</v>
      </c>
      <c r="AD15" s="34">
        <v>62</v>
      </c>
      <c r="AE15" s="34">
        <v>10</v>
      </c>
      <c r="AF15" s="34">
        <f t="shared" si="6"/>
        <v>85</v>
      </c>
      <c r="AG15" s="33">
        <v>242</v>
      </c>
      <c r="AH15" s="34">
        <f t="shared" si="7"/>
        <v>24</v>
      </c>
      <c r="AI15" s="35">
        <f t="shared" si="8"/>
        <v>75</v>
      </c>
      <c r="AJ15" s="36">
        <f t="shared" si="13"/>
        <v>0.25132741228718347</v>
      </c>
      <c r="AK15" s="37">
        <f t="shared" si="9"/>
        <v>12</v>
      </c>
      <c r="AL15" s="37">
        <f t="shared" si="10"/>
        <v>47.7464829275686</v>
      </c>
      <c r="AM15" s="38">
        <f t="shared" si="11"/>
        <v>0.94560669456066948</v>
      </c>
    </row>
    <row r="16" spans="3:39" ht="15.75" thickTop="1" x14ac:dyDescent="0.25">
      <c r="C16" s="19">
        <v>0.5</v>
      </c>
      <c r="D16" s="20">
        <v>12</v>
      </c>
      <c r="E16" s="21">
        <v>4</v>
      </c>
      <c r="F16" s="21">
        <v>3</v>
      </c>
      <c r="G16" s="21">
        <v>3</v>
      </c>
      <c r="H16" s="22">
        <v>24</v>
      </c>
      <c r="I16" s="23">
        <f>60+42</f>
        <v>102</v>
      </c>
      <c r="J16" s="24">
        <v>4</v>
      </c>
      <c r="K16" s="24">
        <v>42</v>
      </c>
      <c r="L16" s="24">
        <v>8</v>
      </c>
      <c r="M16" s="24">
        <f t="shared" si="0"/>
        <v>54</v>
      </c>
      <c r="N16" s="23">
        <f>20*60</f>
        <v>1200</v>
      </c>
      <c r="O16" s="24">
        <f t="shared" si="1"/>
        <v>24</v>
      </c>
      <c r="P16" s="25">
        <f t="shared" si="2"/>
        <v>46</v>
      </c>
      <c r="Q16" s="26">
        <f t="shared" si="14"/>
        <v>0.40977295481605996</v>
      </c>
      <c r="R16" s="27">
        <f t="shared" si="3"/>
        <v>12</v>
      </c>
      <c r="S16" s="27">
        <f t="shared" si="4"/>
        <v>29.284509528908742</v>
      </c>
      <c r="T16" s="28">
        <f t="shared" si="5"/>
        <v>0.97530864197530864</v>
      </c>
      <c r="V16" s="19">
        <v>0.5</v>
      </c>
      <c r="W16" s="20">
        <v>12</v>
      </c>
      <c r="X16" s="21">
        <v>4</v>
      </c>
      <c r="Y16" s="21">
        <v>3</v>
      </c>
      <c r="Z16" s="21">
        <v>3</v>
      </c>
      <c r="AA16" s="22">
        <v>24</v>
      </c>
      <c r="AB16" s="23">
        <f>60+42</f>
        <v>102</v>
      </c>
      <c r="AC16" s="24">
        <v>4</v>
      </c>
      <c r="AD16" s="24">
        <v>48</v>
      </c>
      <c r="AE16" s="24">
        <v>10</v>
      </c>
      <c r="AF16" s="24">
        <f t="shared" si="6"/>
        <v>62</v>
      </c>
      <c r="AG16" s="23">
        <f>20*60</f>
        <v>1200</v>
      </c>
      <c r="AH16" s="24">
        <f t="shared" si="7"/>
        <v>24</v>
      </c>
      <c r="AI16" s="25">
        <f t="shared" si="8"/>
        <v>52</v>
      </c>
      <c r="AJ16" s="26">
        <f t="shared" si="13"/>
        <v>0.36249146002959154</v>
      </c>
      <c r="AK16" s="27">
        <f t="shared" si="9"/>
        <v>12</v>
      </c>
      <c r="AL16" s="27">
        <f t="shared" si="10"/>
        <v>33.104228163114229</v>
      </c>
      <c r="AM16" s="28">
        <f t="shared" si="11"/>
        <v>0.97872340425531912</v>
      </c>
    </row>
    <row r="17" spans="3:39" x14ac:dyDescent="0.25">
      <c r="C17" s="19">
        <v>0.5</v>
      </c>
      <c r="D17" s="20">
        <v>13</v>
      </c>
      <c r="E17" s="21">
        <v>4</v>
      </c>
      <c r="F17" s="21">
        <v>3</v>
      </c>
      <c r="G17" s="21">
        <v>2</v>
      </c>
      <c r="H17" s="22">
        <v>26</v>
      </c>
      <c r="I17" s="23">
        <f>3*60</f>
        <v>180</v>
      </c>
      <c r="J17" s="24">
        <v>15</v>
      </c>
      <c r="K17" s="24">
        <v>45</v>
      </c>
      <c r="L17" s="24">
        <v>18</v>
      </c>
      <c r="M17" s="24">
        <f t="shared" si="0"/>
        <v>78</v>
      </c>
      <c r="N17" s="23">
        <f>23*60</f>
        <v>1380</v>
      </c>
      <c r="O17" s="24">
        <f t="shared" si="1"/>
        <v>26</v>
      </c>
      <c r="P17" s="25">
        <f t="shared" si="2"/>
        <v>60</v>
      </c>
      <c r="Q17" s="26">
        <f t="shared" si="14"/>
        <v>0.34033920413889429</v>
      </c>
      <c r="R17" s="27">
        <f t="shared" si="3"/>
        <v>13</v>
      </c>
      <c r="S17" s="27">
        <f t="shared" si="4"/>
        <v>38.197186342054884</v>
      </c>
      <c r="T17" s="28">
        <f t="shared" si="5"/>
        <v>0.93243243243243246</v>
      </c>
      <c r="V17" s="19">
        <v>0.5</v>
      </c>
      <c r="W17" s="20">
        <v>13</v>
      </c>
      <c r="X17" s="21">
        <v>4</v>
      </c>
      <c r="Y17" s="21">
        <v>3</v>
      </c>
      <c r="Z17" s="21">
        <v>2</v>
      </c>
      <c r="AA17" s="22">
        <v>25</v>
      </c>
      <c r="AB17" s="23">
        <f>3*60</f>
        <v>180</v>
      </c>
      <c r="AC17" s="24">
        <v>14</v>
      </c>
      <c r="AD17" s="24">
        <v>54</v>
      </c>
      <c r="AE17" s="24">
        <v>54</v>
      </c>
      <c r="AF17" s="24">
        <f t="shared" si="6"/>
        <v>122</v>
      </c>
      <c r="AG17" s="23">
        <f>23*60</f>
        <v>1380</v>
      </c>
      <c r="AH17" s="24">
        <f t="shared" si="7"/>
        <v>25</v>
      </c>
      <c r="AI17" s="25">
        <f t="shared" si="8"/>
        <v>68</v>
      </c>
      <c r="AJ17" s="26">
        <f t="shared" si="13"/>
        <v>0.28874932477847365</v>
      </c>
      <c r="AK17" s="27">
        <f t="shared" si="9"/>
        <v>12.5</v>
      </c>
      <c r="AL17" s="27">
        <f t="shared" si="10"/>
        <v>43.290144520995533</v>
      </c>
      <c r="AM17" s="28">
        <f t="shared" si="11"/>
        <v>0.9642857142857143</v>
      </c>
    </row>
    <row r="18" spans="3:39" x14ac:dyDescent="0.25">
      <c r="C18" s="19">
        <v>0.5</v>
      </c>
      <c r="D18" s="20">
        <v>14</v>
      </c>
      <c r="E18" s="21">
        <v>4</v>
      </c>
      <c r="F18" s="21">
        <v>3</v>
      </c>
      <c r="G18" s="21">
        <v>3</v>
      </c>
      <c r="H18" s="22">
        <v>28</v>
      </c>
      <c r="I18" s="23">
        <f>60+49</f>
        <v>109</v>
      </c>
      <c r="J18" s="24">
        <v>4</v>
      </c>
      <c r="K18" s="24">
        <v>23</v>
      </c>
      <c r="L18" s="24">
        <v>9</v>
      </c>
      <c r="M18" s="24">
        <f t="shared" si="0"/>
        <v>36</v>
      </c>
      <c r="N18" s="23">
        <f>(11*60)+45</f>
        <v>705</v>
      </c>
      <c r="O18" s="24">
        <f t="shared" si="1"/>
        <v>28</v>
      </c>
      <c r="P18" s="25">
        <f t="shared" si="2"/>
        <v>27</v>
      </c>
      <c r="Q18" s="26">
        <f t="shared" si="14"/>
        <v>0.81448698426402044</v>
      </c>
      <c r="R18" s="27">
        <f t="shared" si="3"/>
        <v>14</v>
      </c>
      <c r="S18" s="27">
        <f t="shared" si="4"/>
        <v>17.188733853924695</v>
      </c>
      <c r="T18" s="28">
        <f t="shared" si="5"/>
        <v>0.96330275229357798</v>
      </c>
      <c r="V18" s="19">
        <v>0.5</v>
      </c>
      <c r="W18" s="20">
        <v>14</v>
      </c>
      <c r="X18" s="21">
        <v>4</v>
      </c>
      <c r="Y18" s="21">
        <v>3</v>
      </c>
      <c r="Z18" s="21">
        <v>3</v>
      </c>
      <c r="AA18" s="22">
        <v>25</v>
      </c>
      <c r="AB18" s="23">
        <f>60+49</f>
        <v>109</v>
      </c>
      <c r="AC18" s="24">
        <v>9</v>
      </c>
      <c r="AD18" s="24">
        <v>35</v>
      </c>
      <c r="AE18" s="24">
        <v>12</v>
      </c>
      <c r="AF18" s="24">
        <f t="shared" si="6"/>
        <v>56</v>
      </c>
      <c r="AG18" s="23">
        <f>(11*60)+45</f>
        <v>705</v>
      </c>
      <c r="AH18" s="24">
        <f t="shared" si="7"/>
        <v>25</v>
      </c>
      <c r="AI18" s="25">
        <f t="shared" si="8"/>
        <v>44</v>
      </c>
      <c r="AJ18" s="26">
        <f t="shared" si="13"/>
        <v>0.44624895647582291</v>
      </c>
      <c r="AK18" s="27">
        <f t="shared" si="9"/>
        <v>12.5</v>
      </c>
      <c r="AL18" s="27">
        <f t="shared" si="10"/>
        <v>28.01126998417358</v>
      </c>
      <c r="AM18" s="28">
        <f t="shared" si="11"/>
        <v>0.94444444444444442</v>
      </c>
    </row>
    <row r="19" spans="3:39" x14ac:dyDescent="0.25">
      <c r="C19" s="19">
        <v>0.5</v>
      </c>
      <c r="D19" s="20">
        <v>15</v>
      </c>
      <c r="E19" s="21">
        <v>4</v>
      </c>
      <c r="F19" s="21">
        <v>2</v>
      </c>
      <c r="G19" s="21">
        <v>3</v>
      </c>
      <c r="H19" s="22">
        <v>25</v>
      </c>
      <c r="I19" s="23">
        <f>120+9</f>
        <v>129</v>
      </c>
      <c r="J19" s="24">
        <v>2</v>
      </c>
      <c r="K19" s="24">
        <v>31</v>
      </c>
      <c r="L19" s="24">
        <v>16</v>
      </c>
      <c r="M19" s="24">
        <f t="shared" si="0"/>
        <v>49</v>
      </c>
      <c r="N19" s="23">
        <f>(14*60)+24</f>
        <v>864</v>
      </c>
      <c r="O19" s="24">
        <f t="shared" si="1"/>
        <v>25</v>
      </c>
      <c r="P19" s="25">
        <f t="shared" si="2"/>
        <v>33</v>
      </c>
      <c r="Q19" s="26">
        <f t="shared" si="14"/>
        <v>0.59499860863443055</v>
      </c>
      <c r="R19" s="27">
        <f t="shared" si="3"/>
        <v>12.5</v>
      </c>
      <c r="S19" s="27">
        <f t="shared" si="4"/>
        <v>21.008452488130185</v>
      </c>
      <c r="T19" s="28">
        <f t="shared" si="5"/>
        <v>0.98742138364779874</v>
      </c>
      <c r="V19" s="19">
        <v>0.5</v>
      </c>
      <c r="W19" s="20">
        <v>15</v>
      </c>
      <c r="X19" s="21">
        <v>4</v>
      </c>
      <c r="Y19" s="21">
        <v>2</v>
      </c>
      <c r="Z19" s="21">
        <v>3</v>
      </c>
      <c r="AA19" s="22">
        <v>25</v>
      </c>
      <c r="AB19" s="23">
        <f>120+9</f>
        <v>129</v>
      </c>
      <c r="AC19" s="24">
        <v>2</v>
      </c>
      <c r="AD19" s="24">
        <v>38</v>
      </c>
      <c r="AE19" s="24">
        <v>16</v>
      </c>
      <c r="AF19" s="24">
        <f t="shared" si="6"/>
        <v>56</v>
      </c>
      <c r="AG19" s="23">
        <f>(14*60)+24</f>
        <v>864</v>
      </c>
      <c r="AH19" s="24">
        <f t="shared" si="7"/>
        <v>25</v>
      </c>
      <c r="AI19" s="25">
        <f t="shared" si="8"/>
        <v>40</v>
      </c>
      <c r="AJ19" s="26">
        <f t="shared" si="13"/>
        <v>0.49087385212340517</v>
      </c>
      <c r="AK19" s="27">
        <f t="shared" si="9"/>
        <v>12.5</v>
      </c>
      <c r="AL19" s="27">
        <f t="shared" si="10"/>
        <v>25.464790894703256</v>
      </c>
      <c r="AM19" s="28">
        <f t="shared" si="11"/>
        <v>0.98888888888888893</v>
      </c>
    </row>
    <row r="20" spans="3:39" x14ac:dyDescent="0.25">
      <c r="C20" s="19">
        <v>0.5</v>
      </c>
      <c r="D20" s="20">
        <v>16</v>
      </c>
      <c r="E20" s="21">
        <v>3</v>
      </c>
      <c r="F20" s="21">
        <v>2</v>
      </c>
      <c r="G20" s="21">
        <v>1</v>
      </c>
      <c r="H20" s="22">
        <v>24</v>
      </c>
      <c r="I20" s="23">
        <f>60+45</f>
        <v>105</v>
      </c>
      <c r="J20" s="24">
        <v>5</v>
      </c>
      <c r="K20" s="24">
        <v>14</v>
      </c>
      <c r="L20" s="24">
        <v>12</v>
      </c>
      <c r="M20" s="24">
        <f t="shared" si="0"/>
        <v>31</v>
      </c>
      <c r="N20" s="23">
        <f>11*60</f>
        <v>660</v>
      </c>
      <c r="O20" s="24">
        <f t="shared" si="1"/>
        <v>24</v>
      </c>
      <c r="P20" s="25">
        <f t="shared" si="2"/>
        <v>19</v>
      </c>
      <c r="Q20" s="26">
        <f t="shared" si="14"/>
        <v>0.99208189060730301</v>
      </c>
      <c r="R20" s="27">
        <f t="shared" si="3"/>
        <v>12</v>
      </c>
      <c r="S20" s="27">
        <f t="shared" si="4"/>
        <v>12.095775674984045</v>
      </c>
      <c r="T20" s="28">
        <f t="shared" si="5"/>
        <v>0.94736842105263153</v>
      </c>
      <c r="V20" s="19">
        <v>0.5</v>
      </c>
      <c r="W20" s="20">
        <v>16</v>
      </c>
      <c r="X20" s="21">
        <v>3</v>
      </c>
      <c r="Y20" s="21">
        <v>2</v>
      </c>
      <c r="Z20" s="21">
        <v>1</v>
      </c>
      <c r="AA20" s="22">
        <v>23</v>
      </c>
      <c r="AB20" s="23">
        <f>60+45</f>
        <v>105</v>
      </c>
      <c r="AC20" s="24">
        <v>4</v>
      </c>
      <c r="AD20" s="24">
        <v>21</v>
      </c>
      <c r="AE20" s="24">
        <v>12</v>
      </c>
      <c r="AF20" s="24">
        <f t="shared" si="6"/>
        <v>37</v>
      </c>
      <c r="AG20" s="23">
        <f>11*60</f>
        <v>660</v>
      </c>
      <c r="AH20" s="24">
        <f t="shared" si="7"/>
        <v>23</v>
      </c>
      <c r="AI20" s="25">
        <f t="shared" si="8"/>
        <v>25</v>
      </c>
      <c r="AJ20" s="26">
        <f t="shared" si="13"/>
        <v>0.72256631032565244</v>
      </c>
      <c r="AK20" s="27">
        <f t="shared" si="9"/>
        <v>11.5</v>
      </c>
      <c r="AL20" s="27">
        <f t="shared" si="10"/>
        <v>15.915494309189533</v>
      </c>
      <c r="AM20" s="28">
        <f t="shared" si="11"/>
        <v>0.9652173913043478</v>
      </c>
    </row>
    <row r="21" spans="3:39" x14ac:dyDescent="0.25">
      <c r="C21" s="19">
        <v>0.5</v>
      </c>
      <c r="D21" s="20">
        <v>17</v>
      </c>
      <c r="E21" s="21">
        <v>4</v>
      </c>
      <c r="F21" s="21">
        <v>2</v>
      </c>
      <c r="G21" s="21">
        <v>2</v>
      </c>
      <c r="H21" s="22">
        <v>19</v>
      </c>
      <c r="I21" s="23">
        <f>60+34</f>
        <v>94</v>
      </c>
      <c r="J21" s="24">
        <v>3</v>
      </c>
      <c r="K21" s="24">
        <v>20</v>
      </c>
      <c r="L21" s="24">
        <v>13</v>
      </c>
      <c r="M21" s="24">
        <f t="shared" si="0"/>
        <v>36</v>
      </c>
      <c r="N21" s="23">
        <f>22+(10*60)</f>
        <v>622</v>
      </c>
      <c r="O21" s="24">
        <f t="shared" si="1"/>
        <v>19</v>
      </c>
      <c r="P21" s="25">
        <f t="shared" si="2"/>
        <v>23</v>
      </c>
      <c r="Q21" s="26">
        <f t="shared" si="14"/>
        <v>0.64880717845876168</v>
      </c>
      <c r="R21" s="27">
        <f t="shared" si="3"/>
        <v>9.5</v>
      </c>
      <c r="S21" s="27">
        <f t="shared" si="4"/>
        <v>14.642254764454371</v>
      </c>
      <c r="T21" s="28">
        <f t="shared" si="5"/>
        <v>0.97391304347826091</v>
      </c>
      <c r="V21" s="19">
        <v>0.5</v>
      </c>
      <c r="W21" s="20">
        <v>17</v>
      </c>
      <c r="X21" s="21">
        <v>4</v>
      </c>
      <c r="Y21" s="21">
        <v>2</v>
      </c>
      <c r="Z21" s="21">
        <v>2</v>
      </c>
      <c r="AA21" s="22">
        <v>20</v>
      </c>
      <c r="AB21" s="23">
        <f>60+34</f>
        <v>94</v>
      </c>
      <c r="AC21" s="24">
        <v>3</v>
      </c>
      <c r="AD21" s="24">
        <v>26</v>
      </c>
      <c r="AE21" s="24">
        <v>13</v>
      </c>
      <c r="AF21" s="24">
        <f t="shared" si="6"/>
        <v>42</v>
      </c>
      <c r="AG21" s="23">
        <f>22+(10*60)</f>
        <v>622</v>
      </c>
      <c r="AH21" s="24">
        <f t="shared" si="7"/>
        <v>20</v>
      </c>
      <c r="AI21" s="25">
        <f t="shared" si="8"/>
        <v>29</v>
      </c>
      <c r="AJ21" s="26">
        <f t="shared" si="13"/>
        <v>0.54165390579134365</v>
      </c>
      <c r="AK21" s="27">
        <f t="shared" si="9"/>
        <v>10</v>
      </c>
      <c r="AL21" s="27">
        <f t="shared" si="10"/>
        <v>18.461973398659861</v>
      </c>
      <c r="AM21" s="28">
        <f t="shared" si="11"/>
        <v>0.97744360902255634</v>
      </c>
    </row>
    <row r="22" spans="3:39" x14ac:dyDescent="0.25">
      <c r="C22" s="19">
        <v>0.5</v>
      </c>
      <c r="D22" s="20">
        <v>18</v>
      </c>
      <c r="E22" s="21">
        <v>4</v>
      </c>
      <c r="F22" s="21">
        <v>4</v>
      </c>
      <c r="G22" s="21">
        <v>2</v>
      </c>
      <c r="H22" s="22">
        <v>26</v>
      </c>
      <c r="I22" s="23">
        <f>120+14</f>
        <v>134</v>
      </c>
      <c r="J22" s="24">
        <v>3</v>
      </c>
      <c r="K22" s="24">
        <v>19</v>
      </c>
      <c r="L22" s="24">
        <v>15</v>
      </c>
      <c r="M22" s="24">
        <f t="shared" si="0"/>
        <v>37</v>
      </c>
      <c r="N22" s="23">
        <f>24+(8*60)</f>
        <v>504</v>
      </c>
      <c r="O22" s="24">
        <f t="shared" si="1"/>
        <v>26</v>
      </c>
      <c r="P22" s="25">
        <f t="shared" si="2"/>
        <v>22</v>
      </c>
      <c r="Q22" s="26">
        <f t="shared" si="14"/>
        <v>0.92819782946971163</v>
      </c>
      <c r="R22" s="27">
        <f t="shared" si="3"/>
        <v>13</v>
      </c>
      <c r="S22" s="27">
        <f t="shared" si="4"/>
        <v>14.00563499208679</v>
      </c>
      <c r="T22" s="28">
        <f t="shared" si="5"/>
        <v>0.97499999999999998</v>
      </c>
      <c r="V22" s="19">
        <v>0.5</v>
      </c>
      <c r="W22" s="20">
        <v>18</v>
      </c>
      <c r="X22" s="21">
        <v>4</v>
      </c>
      <c r="Y22" s="21">
        <v>4</v>
      </c>
      <c r="Z22" s="21">
        <v>2</v>
      </c>
      <c r="AA22" s="22">
        <v>26</v>
      </c>
      <c r="AB22" s="23">
        <f>120+14</f>
        <v>134</v>
      </c>
      <c r="AC22" s="24">
        <v>3</v>
      </c>
      <c r="AD22" s="24">
        <v>25</v>
      </c>
      <c r="AE22" s="24">
        <v>13</v>
      </c>
      <c r="AF22" s="24">
        <f t="shared" si="6"/>
        <v>41</v>
      </c>
      <c r="AG22" s="23">
        <f>24+(8*60)</f>
        <v>504</v>
      </c>
      <c r="AH22" s="24">
        <f t="shared" si="7"/>
        <v>26</v>
      </c>
      <c r="AI22" s="25">
        <f t="shared" si="8"/>
        <v>28</v>
      </c>
      <c r="AJ22" s="26">
        <f t="shared" si="13"/>
        <v>0.72929829458334483</v>
      </c>
      <c r="AK22" s="27">
        <f t="shared" si="9"/>
        <v>13</v>
      </c>
      <c r="AL22" s="27">
        <f t="shared" si="10"/>
        <v>17.82535362629228</v>
      </c>
      <c r="AM22" s="28">
        <f t="shared" si="11"/>
        <v>0.97692307692307689</v>
      </c>
    </row>
    <row r="23" spans="3:39" x14ac:dyDescent="0.25">
      <c r="C23" s="19">
        <v>0.5</v>
      </c>
      <c r="D23" s="20">
        <v>19</v>
      </c>
      <c r="E23" s="21">
        <v>1</v>
      </c>
      <c r="F23" s="21">
        <v>1</v>
      </c>
      <c r="G23" s="21">
        <v>1</v>
      </c>
      <c r="H23" s="22">
        <v>22</v>
      </c>
      <c r="I23" s="23">
        <f>3.5*60</f>
        <v>210</v>
      </c>
      <c r="J23" s="24">
        <v>4</v>
      </c>
      <c r="K23" s="24">
        <v>26</v>
      </c>
      <c r="L23" s="24">
        <v>8</v>
      </c>
      <c r="M23" s="24">
        <f t="shared" si="0"/>
        <v>38</v>
      </c>
      <c r="N23" s="23">
        <f>(9*60)+58</f>
        <v>598</v>
      </c>
      <c r="O23" s="24">
        <f t="shared" si="1"/>
        <v>22</v>
      </c>
      <c r="P23" s="25">
        <f t="shared" si="2"/>
        <v>30</v>
      </c>
      <c r="Q23" s="26">
        <f t="shared" si="14"/>
        <v>0.57595865315812866</v>
      </c>
      <c r="R23" s="27">
        <f t="shared" si="3"/>
        <v>11</v>
      </c>
      <c r="S23" s="27">
        <f t="shared" si="4"/>
        <v>19.098593171027442</v>
      </c>
      <c r="T23" s="28">
        <f t="shared" si="5"/>
        <v>0.96491228070175439</v>
      </c>
      <c r="V23" s="19">
        <v>0.5</v>
      </c>
      <c r="W23" s="20">
        <v>19</v>
      </c>
      <c r="X23" s="21">
        <v>1</v>
      </c>
      <c r="Y23" s="21">
        <v>1</v>
      </c>
      <c r="Z23" s="21">
        <v>1</v>
      </c>
      <c r="AA23" s="22">
        <v>21</v>
      </c>
      <c r="AB23" s="23">
        <f>3.5*60</f>
        <v>210</v>
      </c>
      <c r="AC23" s="24">
        <v>4</v>
      </c>
      <c r="AD23" s="24">
        <v>27</v>
      </c>
      <c r="AE23" s="24">
        <v>8</v>
      </c>
      <c r="AF23" s="24">
        <f t="shared" si="6"/>
        <v>39</v>
      </c>
      <c r="AG23" s="23">
        <f>(9*60)+58</f>
        <v>598</v>
      </c>
      <c r="AH23" s="24">
        <f t="shared" si="7"/>
        <v>21</v>
      </c>
      <c r="AI23" s="25">
        <f t="shared" si="8"/>
        <v>31</v>
      </c>
      <c r="AJ23" s="26">
        <f t="shared" si="13"/>
        <v>0.53204391714020682</v>
      </c>
      <c r="AK23" s="27">
        <f t="shared" si="9"/>
        <v>10.5</v>
      </c>
      <c r="AL23" s="27">
        <f t="shared" si="10"/>
        <v>19.735212943395023</v>
      </c>
      <c r="AM23" s="28">
        <f t="shared" si="11"/>
        <v>0.96581196581196582</v>
      </c>
    </row>
    <row r="24" spans="3:39" x14ac:dyDescent="0.25">
      <c r="C24" s="19">
        <v>0.5</v>
      </c>
      <c r="D24" s="20">
        <v>20</v>
      </c>
      <c r="E24" s="21">
        <v>1</v>
      </c>
      <c r="F24" s="21">
        <v>1</v>
      </c>
      <c r="G24" s="21">
        <v>1</v>
      </c>
      <c r="H24" s="22">
        <v>16</v>
      </c>
      <c r="I24" s="23">
        <f>45</f>
        <v>45</v>
      </c>
      <c r="J24" s="24">
        <v>1</v>
      </c>
      <c r="K24" s="24">
        <v>5</v>
      </c>
      <c r="L24" s="24">
        <v>5</v>
      </c>
      <c r="M24" s="24">
        <f t="shared" si="0"/>
        <v>11</v>
      </c>
      <c r="N24" s="23">
        <f>125</f>
        <v>125</v>
      </c>
      <c r="O24" s="24">
        <f t="shared" si="1"/>
        <v>16</v>
      </c>
      <c r="P24" s="25">
        <f t="shared" si="2"/>
        <v>6</v>
      </c>
      <c r="Q24" s="26">
        <f t="shared" si="14"/>
        <v>2.0943951023931953</v>
      </c>
      <c r="R24" s="27">
        <f t="shared" si="3"/>
        <v>8</v>
      </c>
      <c r="S24" s="27">
        <f t="shared" si="4"/>
        <v>3.8197186342054881</v>
      </c>
      <c r="T24" s="28">
        <f t="shared" si="5"/>
        <v>0.97222222222222221</v>
      </c>
      <c r="V24" s="19">
        <v>0.5</v>
      </c>
      <c r="W24" s="20">
        <v>20</v>
      </c>
      <c r="X24" s="21">
        <v>1</v>
      </c>
      <c r="Y24" s="21">
        <v>1</v>
      </c>
      <c r="Z24" s="21">
        <v>1</v>
      </c>
      <c r="AA24" s="22">
        <v>16</v>
      </c>
      <c r="AB24" s="23">
        <f>45</f>
        <v>45</v>
      </c>
      <c r="AC24" s="24">
        <v>1</v>
      </c>
      <c r="AD24" s="24">
        <v>6</v>
      </c>
      <c r="AE24" s="24">
        <v>5</v>
      </c>
      <c r="AF24" s="24">
        <f t="shared" si="6"/>
        <v>12</v>
      </c>
      <c r="AG24" s="23">
        <f>125</f>
        <v>125</v>
      </c>
      <c r="AH24" s="24">
        <f t="shared" si="7"/>
        <v>16</v>
      </c>
      <c r="AI24" s="25">
        <f t="shared" si="8"/>
        <v>7</v>
      </c>
      <c r="AJ24" s="26">
        <f t="shared" si="13"/>
        <v>1.7951958020513104</v>
      </c>
      <c r="AK24" s="27">
        <f t="shared" si="9"/>
        <v>8</v>
      </c>
      <c r="AL24" s="27">
        <f t="shared" si="10"/>
        <v>4.45633840657307</v>
      </c>
      <c r="AM24" s="28">
        <f t="shared" si="11"/>
        <v>0.97435897435897434</v>
      </c>
    </row>
    <row r="25" spans="3:39" x14ac:dyDescent="0.25">
      <c r="C25" s="19">
        <v>0.5</v>
      </c>
      <c r="D25" s="20">
        <v>21</v>
      </c>
      <c r="E25" s="21">
        <v>4</v>
      </c>
      <c r="F25" s="21">
        <v>4</v>
      </c>
      <c r="G25" s="21">
        <v>4</v>
      </c>
      <c r="H25" s="22">
        <v>25</v>
      </c>
      <c r="I25" s="23">
        <v>55</v>
      </c>
      <c r="J25" s="24">
        <v>4</v>
      </c>
      <c r="K25" s="24">
        <v>6</v>
      </c>
      <c r="L25" s="24">
        <v>18</v>
      </c>
      <c r="M25" s="24">
        <f t="shared" si="0"/>
        <v>28</v>
      </c>
      <c r="N25" s="23">
        <f>(4*60)+55</f>
        <v>295</v>
      </c>
      <c r="O25" s="24">
        <f t="shared" si="1"/>
        <v>25</v>
      </c>
      <c r="P25" s="25">
        <f t="shared" si="2"/>
        <v>10</v>
      </c>
      <c r="Q25" s="26">
        <f t="shared" si="14"/>
        <v>1.9634954084936207</v>
      </c>
      <c r="R25" s="27">
        <f t="shared" si="3"/>
        <v>12.5</v>
      </c>
      <c r="S25" s="27">
        <f t="shared" si="4"/>
        <v>6.366197723675814</v>
      </c>
      <c r="T25" s="28">
        <f t="shared" si="5"/>
        <v>0.95744680851063835</v>
      </c>
      <c r="V25" s="19">
        <v>0.5</v>
      </c>
      <c r="W25" s="20">
        <v>21</v>
      </c>
      <c r="X25" s="21">
        <v>4</v>
      </c>
      <c r="Y25" s="21">
        <v>4</v>
      </c>
      <c r="Z25" s="21">
        <v>4</v>
      </c>
      <c r="AA25" s="22">
        <v>25</v>
      </c>
      <c r="AB25" s="23">
        <v>55</v>
      </c>
      <c r="AC25" s="24">
        <v>4</v>
      </c>
      <c r="AD25" s="24">
        <v>9</v>
      </c>
      <c r="AE25" s="24">
        <v>14</v>
      </c>
      <c r="AF25" s="24">
        <f t="shared" si="6"/>
        <v>27</v>
      </c>
      <c r="AG25" s="23">
        <f>(4*60)+55</f>
        <v>295</v>
      </c>
      <c r="AH25" s="24">
        <f t="shared" si="7"/>
        <v>25</v>
      </c>
      <c r="AI25" s="25">
        <f t="shared" si="8"/>
        <v>13</v>
      </c>
      <c r="AJ25" s="26">
        <f t="shared" si="13"/>
        <v>1.5103810834566314</v>
      </c>
      <c r="AK25" s="27">
        <f t="shared" si="9"/>
        <v>12.5</v>
      </c>
      <c r="AL25" s="27">
        <f t="shared" si="10"/>
        <v>8.2760570407785572</v>
      </c>
      <c r="AM25" s="28">
        <f t="shared" si="11"/>
        <v>0.95402298850574707</v>
      </c>
    </row>
    <row r="26" spans="3:39" x14ac:dyDescent="0.25">
      <c r="C26" s="19">
        <v>0.5</v>
      </c>
      <c r="D26" s="20">
        <v>22</v>
      </c>
      <c r="E26" s="21">
        <v>3</v>
      </c>
      <c r="F26" s="21">
        <v>2</v>
      </c>
      <c r="G26" s="21">
        <v>1</v>
      </c>
      <c r="H26" s="22">
        <v>18</v>
      </c>
      <c r="I26" s="23">
        <f>60+38</f>
        <v>98</v>
      </c>
      <c r="J26" s="24">
        <v>5</v>
      </c>
      <c r="K26" s="24">
        <v>7</v>
      </c>
      <c r="L26" s="24">
        <v>7</v>
      </c>
      <c r="M26" s="24">
        <f t="shared" si="0"/>
        <v>19</v>
      </c>
      <c r="N26" s="23">
        <f>(12*60)+10</f>
        <v>730</v>
      </c>
      <c r="O26" s="24">
        <f t="shared" si="1"/>
        <v>18</v>
      </c>
      <c r="P26" s="25">
        <f t="shared" si="2"/>
        <v>12</v>
      </c>
      <c r="Q26" s="26">
        <f t="shared" si="14"/>
        <v>1.1780972450961724</v>
      </c>
      <c r="R26" s="27">
        <f t="shared" si="3"/>
        <v>9</v>
      </c>
      <c r="S26" s="27">
        <f t="shared" si="4"/>
        <v>7.6394372684109761</v>
      </c>
      <c r="T26" s="28">
        <f t="shared" si="5"/>
        <v>0.90740740740740744</v>
      </c>
      <c r="V26" s="19">
        <v>0.5</v>
      </c>
      <c r="W26" s="20">
        <v>22</v>
      </c>
      <c r="X26" s="21">
        <v>3</v>
      </c>
      <c r="Y26" s="21">
        <v>2</v>
      </c>
      <c r="Z26" s="21">
        <v>1</v>
      </c>
      <c r="AA26" s="22">
        <v>19</v>
      </c>
      <c r="AB26" s="23">
        <f>60+38</f>
        <v>98</v>
      </c>
      <c r="AC26" s="24">
        <v>6</v>
      </c>
      <c r="AD26" s="24">
        <v>8</v>
      </c>
      <c r="AE26" s="24">
        <v>11</v>
      </c>
      <c r="AF26" s="24">
        <f t="shared" si="6"/>
        <v>25</v>
      </c>
      <c r="AG26" s="23">
        <f>(12*60)+10</f>
        <v>730</v>
      </c>
      <c r="AH26" s="24">
        <f t="shared" si="7"/>
        <v>19</v>
      </c>
      <c r="AI26" s="25">
        <f t="shared" si="8"/>
        <v>14</v>
      </c>
      <c r="AJ26" s="26">
        <f t="shared" si="13"/>
        <v>1.0658975074679655</v>
      </c>
      <c r="AK26" s="27">
        <f t="shared" si="9"/>
        <v>9.5</v>
      </c>
      <c r="AL26" s="27">
        <f t="shared" si="10"/>
        <v>8.91267681314614</v>
      </c>
      <c r="AM26" s="28">
        <f t="shared" si="11"/>
        <v>0.91891891891891897</v>
      </c>
    </row>
    <row r="27" spans="3:39" x14ac:dyDescent="0.25">
      <c r="C27" s="19">
        <v>0.5</v>
      </c>
      <c r="D27" s="20">
        <v>23</v>
      </c>
      <c r="E27" s="21">
        <v>3</v>
      </c>
      <c r="F27" s="21">
        <v>4</v>
      </c>
      <c r="G27" s="21">
        <v>2</v>
      </c>
      <c r="H27" s="22">
        <v>25</v>
      </c>
      <c r="I27" s="23">
        <f>120</f>
        <v>120</v>
      </c>
      <c r="J27" s="24">
        <v>16</v>
      </c>
      <c r="K27" s="24">
        <v>8</v>
      </c>
      <c r="L27" s="24">
        <v>6</v>
      </c>
      <c r="M27" s="24">
        <f t="shared" si="0"/>
        <v>30</v>
      </c>
      <c r="N27" s="23">
        <f>5*60</f>
        <v>300</v>
      </c>
      <c r="O27" s="24">
        <f t="shared" si="1"/>
        <v>25</v>
      </c>
      <c r="P27" s="25">
        <f t="shared" si="2"/>
        <v>24</v>
      </c>
      <c r="Q27" s="26">
        <f t="shared" si="14"/>
        <v>0.81812308687234203</v>
      </c>
      <c r="R27" s="27">
        <f t="shared" si="3"/>
        <v>12.5</v>
      </c>
      <c r="S27" s="27">
        <f t="shared" si="4"/>
        <v>15.278874536821952</v>
      </c>
      <c r="T27" s="28">
        <f t="shared" si="5"/>
        <v>0.75</v>
      </c>
      <c r="V27" s="19">
        <v>0.5</v>
      </c>
      <c r="W27" s="20">
        <v>23</v>
      </c>
      <c r="X27" s="21">
        <v>3</v>
      </c>
      <c r="Y27" s="21">
        <v>4</v>
      </c>
      <c r="Z27" s="21">
        <v>2</v>
      </c>
      <c r="AA27" s="22">
        <v>22</v>
      </c>
      <c r="AB27" s="23">
        <f>120</f>
        <v>120</v>
      </c>
      <c r="AC27" s="24">
        <v>1</v>
      </c>
      <c r="AD27" s="24">
        <v>10</v>
      </c>
      <c r="AE27" s="24">
        <v>2</v>
      </c>
      <c r="AF27" s="24">
        <f t="shared" si="6"/>
        <v>13</v>
      </c>
      <c r="AG27" s="23">
        <f>5*60</f>
        <v>300</v>
      </c>
      <c r="AH27" s="24">
        <f t="shared" si="7"/>
        <v>22</v>
      </c>
      <c r="AI27" s="25">
        <f t="shared" si="8"/>
        <v>11</v>
      </c>
      <c r="AJ27" s="26">
        <f t="shared" si="13"/>
        <v>1.5707963267948966</v>
      </c>
      <c r="AK27" s="27">
        <f t="shared" si="9"/>
        <v>11</v>
      </c>
      <c r="AL27" s="27">
        <f t="shared" si="10"/>
        <v>7.0028174960433951</v>
      </c>
      <c r="AM27" s="28">
        <f t="shared" si="11"/>
        <v>0.97435897435897434</v>
      </c>
    </row>
    <row r="28" spans="3:39" x14ac:dyDescent="0.25">
      <c r="C28" s="19">
        <v>0.5</v>
      </c>
      <c r="D28" s="20">
        <v>24</v>
      </c>
      <c r="E28" s="21">
        <v>4</v>
      </c>
      <c r="F28" s="21">
        <v>4</v>
      </c>
      <c r="G28" s="21">
        <v>4</v>
      </c>
      <c r="H28" s="22">
        <v>22</v>
      </c>
      <c r="I28" s="23">
        <v>120</v>
      </c>
      <c r="J28" s="24">
        <v>4</v>
      </c>
      <c r="K28" s="24">
        <v>7</v>
      </c>
      <c r="L28" s="24">
        <v>12</v>
      </c>
      <c r="M28" s="24">
        <f t="shared" si="0"/>
        <v>23</v>
      </c>
      <c r="N28" s="23">
        <f>10*60</f>
        <v>600</v>
      </c>
      <c r="O28" s="24">
        <f t="shared" si="1"/>
        <v>22</v>
      </c>
      <c r="P28" s="25">
        <f t="shared" si="2"/>
        <v>11</v>
      </c>
      <c r="Q28" s="26">
        <f t="shared" si="14"/>
        <v>1.5707963267948966</v>
      </c>
      <c r="R28" s="27">
        <f t="shared" si="3"/>
        <v>11</v>
      </c>
      <c r="S28" s="27">
        <f t="shared" si="4"/>
        <v>7.0028174960433951</v>
      </c>
      <c r="T28" s="28">
        <f t="shared" si="5"/>
        <v>0.9452054794520548</v>
      </c>
      <c r="V28" s="19">
        <v>0.5</v>
      </c>
      <c r="W28" s="20">
        <v>24</v>
      </c>
      <c r="X28" s="21">
        <v>4</v>
      </c>
      <c r="Y28" s="21">
        <v>4</v>
      </c>
      <c r="Z28" s="21">
        <v>4</v>
      </c>
      <c r="AA28" s="22">
        <v>22</v>
      </c>
      <c r="AB28" s="23">
        <v>120</v>
      </c>
      <c r="AC28" s="24">
        <v>4</v>
      </c>
      <c r="AD28" s="24">
        <v>9</v>
      </c>
      <c r="AE28" s="24">
        <v>12</v>
      </c>
      <c r="AF28" s="24">
        <f t="shared" si="6"/>
        <v>25</v>
      </c>
      <c r="AG28" s="23">
        <f>10*60</f>
        <v>600</v>
      </c>
      <c r="AH28" s="24">
        <f t="shared" si="7"/>
        <v>22</v>
      </c>
      <c r="AI28" s="25">
        <f t="shared" si="8"/>
        <v>13</v>
      </c>
      <c r="AJ28" s="26">
        <f t="shared" si="13"/>
        <v>1.3291353534418355</v>
      </c>
      <c r="AK28" s="27">
        <f t="shared" si="9"/>
        <v>11</v>
      </c>
      <c r="AL28" s="27">
        <f t="shared" si="10"/>
        <v>8.2760570407785572</v>
      </c>
      <c r="AM28" s="28">
        <f t="shared" si="11"/>
        <v>0.94936708860759489</v>
      </c>
    </row>
    <row r="29" spans="3:39" x14ac:dyDescent="0.25">
      <c r="C29" s="19">
        <v>0.5</v>
      </c>
      <c r="D29" s="20">
        <v>25</v>
      </c>
      <c r="E29" s="21">
        <v>3</v>
      </c>
      <c r="F29" s="21">
        <v>2</v>
      </c>
      <c r="G29" s="21">
        <v>1</v>
      </c>
      <c r="H29" s="22">
        <v>23</v>
      </c>
      <c r="I29" s="23">
        <v>70</v>
      </c>
      <c r="J29" s="24">
        <v>2</v>
      </c>
      <c r="K29" s="24">
        <v>18</v>
      </c>
      <c r="L29" s="24">
        <v>6</v>
      </c>
      <c r="M29" s="24">
        <f t="shared" si="0"/>
        <v>26</v>
      </c>
      <c r="N29" s="23">
        <f>4*60</f>
        <v>240</v>
      </c>
      <c r="O29" s="24">
        <f t="shared" si="1"/>
        <v>23</v>
      </c>
      <c r="P29" s="25">
        <f t="shared" si="2"/>
        <v>20</v>
      </c>
      <c r="Q29" s="26">
        <f t="shared" si="14"/>
        <v>0.90320788790706541</v>
      </c>
      <c r="R29" s="27">
        <f t="shared" si="3"/>
        <v>11.5</v>
      </c>
      <c r="S29" s="27">
        <f t="shared" si="4"/>
        <v>12.732395447351628</v>
      </c>
      <c r="T29" s="28">
        <f t="shared" si="5"/>
        <v>0.97499999999999998</v>
      </c>
      <c r="V29" s="19">
        <v>0.5</v>
      </c>
      <c r="W29" s="20">
        <v>25</v>
      </c>
      <c r="X29" s="21">
        <v>3</v>
      </c>
      <c r="Y29" s="21">
        <v>2</v>
      </c>
      <c r="Z29" s="21">
        <v>1</v>
      </c>
      <c r="AA29" s="22">
        <v>25</v>
      </c>
      <c r="AB29" s="23">
        <v>70</v>
      </c>
      <c r="AC29" s="24">
        <v>9</v>
      </c>
      <c r="AD29" s="24">
        <v>34</v>
      </c>
      <c r="AE29" s="24">
        <v>13</v>
      </c>
      <c r="AF29" s="24">
        <f t="shared" si="6"/>
        <v>56</v>
      </c>
      <c r="AG29" s="23">
        <f>4*60</f>
        <v>240</v>
      </c>
      <c r="AH29" s="24">
        <f t="shared" si="7"/>
        <v>25</v>
      </c>
      <c r="AI29" s="25">
        <f t="shared" si="8"/>
        <v>43</v>
      </c>
      <c r="AJ29" s="26">
        <f t="shared" si="13"/>
        <v>0.45662683918456298</v>
      </c>
      <c r="AK29" s="27">
        <f t="shared" si="9"/>
        <v>12.5</v>
      </c>
      <c r="AL29" s="27">
        <f t="shared" si="10"/>
        <v>27.374650211805999</v>
      </c>
      <c r="AM29" s="28">
        <f t="shared" si="11"/>
        <v>0.94478527607361962</v>
      </c>
    </row>
    <row r="30" spans="3:39" x14ac:dyDescent="0.25">
      <c r="C30" s="19">
        <v>0.5</v>
      </c>
      <c r="D30" s="20">
        <v>26</v>
      </c>
      <c r="E30" s="21">
        <v>3</v>
      </c>
      <c r="F30" s="21">
        <v>2</v>
      </c>
      <c r="G30" s="21">
        <v>2</v>
      </c>
      <c r="H30" s="22">
        <v>32</v>
      </c>
      <c r="I30" s="23">
        <f>121</f>
        <v>121</v>
      </c>
      <c r="J30" s="24">
        <v>8</v>
      </c>
      <c r="K30" s="24">
        <v>29</v>
      </c>
      <c r="L30" s="24">
        <v>12</v>
      </c>
      <c r="M30" s="24">
        <f t="shared" si="0"/>
        <v>49</v>
      </c>
      <c r="N30" s="23">
        <f>(7*60)+38</f>
        <v>458</v>
      </c>
      <c r="O30" s="24">
        <f t="shared" si="1"/>
        <v>32</v>
      </c>
      <c r="P30" s="25">
        <f t="shared" si="2"/>
        <v>37</v>
      </c>
      <c r="Q30" s="26">
        <f t="shared" si="14"/>
        <v>0.67926327645184725</v>
      </c>
      <c r="R30" s="27">
        <f t="shared" si="3"/>
        <v>16</v>
      </c>
      <c r="S30" s="27">
        <f t="shared" si="4"/>
        <v>23.554931577600509</v>
      </c>
      <c r="T30" s="28">
        <f t="shared" si="5"/>
        <v>0.94405594405594406</v>
      </c>
      <c r="V30" s="19">
        <v>0.5</v>
      </c>
      <c r="W30" s="20">
        <v>26</v>
      </c>
      <c r="X30" s="21">
        <v>3</v>
      </c>
      <c r="Y30" s="21">
        <v>2</v>
      </c>
      <c r="Z30" s="21">
        <v>2</v>
      </c>
      <c r="AA30" s="22">
        <v>31</v>
      </c>
      <c r="AB30" s="23">
        <f>121</f>
        <v>121</v>
      </c>
      <c r="AC30" s="24">
        <v>9</v>
      </c>
      <c r="AD30" s="24">
        <v>26</v>
      </c>
      <c r="AE30" s="24">
        <v>10</v>
      </c>
      <c r="AF30" s="24">
        <f t="shared" si="6"/>
        <v>45</v>
      </c>
      <c r="AG30" s="23">
        <f>(7*60)+38</f>
        <v>458</v>
      </c>
      <c r="AH30" s="24">
        <f t="shared" si="7"/>
        <v>31</v>
      </c>
      <c r="AI30" s="25">
        <f t="shared" si="8"/>
        <v>35</v>
      </c>
      <c r="AJ30" s="26">
        <f t="shared" si="13"/>
        <v>0.69563837329488276</v>
      </c>
      <c r="AK30" s="27">
        <f t="shared" si="9"/>
        <v>15.5</v>
      </c>
      <c r="AL30" s="27">
        <f t="shared" si="10"/>
        <v>22.281692032865347</v>
      </c>
      <c r="AM30" s="28">
        <f t="shared" si="11"/>
        <v>0.92913385826771655</v>
      </c>
    </row>
    <row r="31" spans="3:39" x14ac:dyDescent="0.25">
      <c r="C31" s="19">
        <v>0.5</v>
      </c>
      <c r="D31" s="20">
        <v>27</v>
      </c>
      <c r="E31" s="21">
        <v>4</v>
      </c>
      <c r="F31" s="21">
        <v>4</v>
      </c>
      <c r="G31" s="21">
        <v>3</v>
      </c>
      <c r="H31" s="22">
        <v>20</v>
      </c>
      <c r="I31" s="23">
        <v>52</v>
      </c>
      <c r="J31" s="24">
        <v>4</v>
      </c>
      <c r="K31" s="24">
        <v>21</v>
      </c>
      <c r="L31" s="24">
        <v>9</v>
      </c>
      <c r="M31" s="24">
        <f t="shared" si="0"/>
        <v>34</v>
      </c>
      <c r="N31" s="23">
        <f>(8*60)+47</f>
        <v>527</v>
      </c>
      <c r="O31" s="24">
        <f t="shared" si="1"/>
        <v>20</v>
      </c>
      <c r="P31" s="25">
        <f t="shared" si="2"/>
        <v>25</v>
      </c>
      <c r="Q31" s="26">
        <f t="shared" si="14"/>
        <v>0.62831853071795862</v>
      </c>
      <c r="R31" s="27">
        <f t="shared" si="3"/>
        <v>10</v>
      </c>
      <c r="S31" s="27">
        <f t="shared" si="4"/>
        <v>15.915494309189533</v>
      </c>
      <c r="T31" s="28">
        <f t="shared" si="5"/>
        <v>0.96116504854368934</v>
      </c>
      <c r="V31" s="19">
        <v>0.5</v>
      </c>
      <c r="W31" s="20">
        <v>27</v>
      </c>
      <c r="X31" s="21">
        <v>4</v>
      </c>
      <c r="Y31" s="21">
        <v>4</v>
      </c>
      <c r="Z31" s="21">
        <v>3</v>
      </c>
      <c r="AA31" s="22">
        <v>20</v>
      </c>
      <c r="AB31" s="23">
        <v>52</v>
      </c>
      <c r="AC31" s="24">
        <v>5</v>
      </c>
      <c r="AD31" s="24">
        <v>24</v>
      </c>
      <c r="AE31" s="24">
        <v>14</v>
      </c>
      <c r="AF31" s="24">
        <f t="shared" si="6"/>
        <v>43</v>
      </c>
      <c r="AG31" s="23">
        <f>(8*60)+47</f>
        <v>527</v>
      </c>
      <c r="AH31" s="24">
        <f t="shared" si="7"/>
        <v>20</v>
      </c>
      <c r="AI31" s="25">
        <f t="shared" si="8"/>
        <v>29</v>
      </c>
      <c r="AJ31" s="26">
        <f t="shared" si="13"/>
        <v>0.54165390579134365</v>
      </c>
      <c r="AK31" s="27">
        <f t="shared" si="9"/>
        <v>10</v>
      </c>
      <c r="AL31" s="27">
        <f t="shared" si="10"/>
        <v>18.461973398659861</v>
      </c>
      <c r="AM31" s="28">
        <f t="shared" si="11"/>
        <v>0.96240601503759393</v>
      </c>
    </row>
    <row r="32" spans="3:39" x14ac:dyDescent="0.25">
      <c r="C32" s="19">
        <v>0.5</v>
      </c>
      <c r="D32" s="20">
        <v>28</v>
      </c>
      <c r="E32" s="21">
        <v>1</v>
      </c>
      <c r="F32" s="21">
        <v>1</v>
      </c>
      <c r="G32" s="21">
        <v>1</v>
      </c>
      <c r="H32" s="22">
        <v>16</v>
      </c>
      <c r="I32" s="23">
        <v>46</v>
      </c>
      <c r="J32" s="24">
        <v>1</v>
      </c>
      <c r="K32" s="24">
        <v>7</v>
      </c>
      <c r="L32" s="24">
        <v>9</v>
      </c>
      <c r="M32" s="24">
        <f t="shared" si="0"/>
        <v>17</v>
      </c>
      <c r="N32" s="23">
        <f>30</f>
        <v>30</v>
      </c>
      <c r="O32" s="24">
        <f t="shared" si="1"/>
        <v>16</v>
      </c>
      <c r="P32" s="25">
        <f t="shared" si="2"/>
        <v>8</v>
      </c>
      <c r="Q32" s="26">
        <f t="shared" si="14"/>
        <v>1.5707963267948966</v>
      </c>
      <c r="R32" s="27">
        <f t="shared" si="3"/>
        <v>8</v>
      </c>
      <c r="S32" s="27">
        <f t="shared" si="4"/>
        <v>5.0929581789406511</v>
      </c>
      <c r="T32" s="28">
        <f t="shared" si="5"/>
        <v>0.98275862068965514</v>
      </c>
      <c r="V32" s="19"/>
      <c r="W32" s="20">
        <v>28</v>
      </c>
      <c r="X32" s="21"/>
      <c r="Y32" s="21"/>
      <c r="Z32" s="21"/>
      <c r="AA32" s="22"/>
      <c r="AB32" s="23"/>
      <c r="AC32" s="24"/>
      <c r="AD32" s="24"/>
      <c r="AE32" s="24"/>
      <c r="AF32" s="24"/>
      <c r="AG32" s="23"/>
      <c r="AH32" s="24"/>
      <c r="AI32" s="25"/>
      <c r="AJ32" s="26"/>
      <c r="AK32" s="27"/>
      <c r="AL32" s="27"/>
      <c r="AM32" s="28"/>
    </row>
    <row r="33" spans="1:39" ht="15.75" thickBot="1" x14ac:dyDescent="0.3">
      <c r="C33" s="39">
        <v>0.5</v>
      </c>
      <c r="D33" s="40">
        <v>29</v>
      </c>
      <c r="E33" s="41">
        <v>3</v>
      </c>
      <c r="F33" s="41">
        <v>4</v>
      </c>
      <c r="G33" s="41">
        <v>3</v>
      </c>
      <c r="H33" s="42">
        <v>27</v>
      </c>
      <c r="I33" s="43">
        <f>4*60</f>
        <v>240</v>
      </c>
      <c r="J33" s="44">
        <v>8</v>
      </c>
      <c r="K33" s="44">
        <v>22</v>
      </c>
      <c r="L33" s="44">
        <v>13</v>
      </c>
      <c r="M33" s="44">
        <f t="shared" si="0"/>
        <v>43</v>
      </c>
      <c r="N33" s="43">
        <f>24*60</f>
        <v>1440</v>
      </c>
      <c r="O33" s="44">
        <f t="shared" si="1"/>
        <v>27</v>
      </c>
      <c r="P33" s="45">
        <f t="shared" si="2"/>
        <v>30</v>
      </c>
      <c r="Q33" s="46">
        <f t="shared" si="14"/>
        <v>0.70685834705770345</v>
      </c>
      <c r="R33" s="47">
        <f t="shared" si="3"/>
        <v>13.5</v>
      </c>
      <c r="S33" s="47">
        <f t="shared" si="4"/>
        <v>19.098593171027442</v>
      </c>
      <c r="T33" s="48">
        <f t="shared" si="5"/>
        <v>0.93650793650793651</v>
      </c>
      <c r="V33" s="39">
        <v>0.5</v>
      </c>
      <c r="W33" s="40">
        <v>29</v>
      </c>
      <c r="X33" s="41">
        <v>3</v>
      </c>
      <c r="Y33" s="41">
        <v>4</v>
      </c>
      <c r="Z33" s="41">
        <v>3</v>
      </c>
      <c r="AA33" s="42">
        <v>27</v>
      </c>
      <c r="AB33" s="43">
        <f>4*60</f>
        <v>240</v>
      </c>
      <c r="AC33" s="44">
        <v>9</v>
      </c>
      <c r="AD33" s="44">
        <v>23</v>
      </c>
      <c r="AE33" s="44">
        <v>13</v>
      </c>
      <c r="AF33" s="44">
        <f t="shared" si="6"/>
        <v>45</v>
      </c>
      <c r="AG33" s="43">
        <f>24*60</f>
        <v>1440</v>
      </c>
      <c r="AH33" s="44">
        <f t="shared" si="7"/>
        <v>27</v>
      </c>
      <c r="AI33" s="45">
        <f t="shared" si="8"/>
        <v>32</v>
      </c>
      <c r="AJ33" s="46">
        <f t="shared" si="13"/>
        <v>0.66267970036659696</v>
      </c>
      <c r="AK33" s="47">
        <f t="shared" si="9"/>
        <v>13.5</v>
      </c>
      <c r="AL33" s="47">
        <f t="shared" si="10"/>
        <v>20.371832715762604</v>
      </c>
      <c r="AM33" s="48">
        <f t="shared" si="11"/>
        <v>0.93076923076923079</v>
      </c>
    </row>
    <row r="34" spans="1:39" ht="15.75" thickBot="1" x14ac:dyDescent="0.3"/>
    <row r="35" spans="1:39" x14ac:dyDescent="0.25">
      <c r="A35" s="24"/>
      <c r="B35" s="24"/>
      <c r="C35" s="24"/>
      <c r="D35" s="294" t="s">
        <v>119</v>
      </c>
      <c r="E35" s="295" t="s">
        <v>115</v>
      </c>
      <c r="F35" s="296"/>
      <c r="G35" s="296"/>
      <c r="H35" s="217">
        <f>AVERAGE(H5:H33)</f>
        <v>22.344827586206897</v>
      </c>
      <c r="I35" s="217">
        <f t="shared" ref="I35:T35" si="15">AVERAGE(I5:I33)</f>
        <v>100.48275862068965</v>
      </c>
      <c r="J35" s="217">
        <f t="shared" si="15"/>
        <v>5</v>
      </c>
      <c r="K35" s="217">
        <f t="shared" si="15"/>
        <v>21.758620689655171</v>
      </c>
      <c r="L35" s="217">
        <f t="shared" si="15"/>
        <v>10.758620689655173</v>
      </c>
      <c r="M35" s="217">
        <f t="shared" si="15"/>
        <v>37.517241379310342</v>
      </c>
      <c r="N35" s="217">
        <f t="shared" si="15"/>
        <v>536.72413793103453</v>
      </c>
      <c r="O35" s="217">
        <f t="shared" si="15"/>
        <v>22.344827586206897</v>
      </c>
      <c r="P35" s="217">
        <f t="shared" si="15"/>
        <v>26.758620689655171</v>
      </c>
      <c r="Q35" s="217">
        <f t="shared" si="15"/>
        <v>0.92742634226498244</v>
      </c>
      <c r="R35" s="217">
        <f t="shared" si="15"/>
        <v>11.172413793103448</v>
      </c>
      <c r="S35" s="217">
        <f t="shared" si="15"/>
        <v>17.035067012318731</v>
      </c>
      <c r="T35" s="290">
        <f t="shared" si="15"/>
        <v>0.94196761685345454</v>
      </c>
      <c r="U35" s="24"/>
      <c r="W35" s="287" t="s">
        <v>119</v>
      </c>
      <c r="X35" s="288" t="s">
        <v>115</v>
      </c>
      <c r="Y35" s="289"/>
      <c r="Z35" s="289"/>
      <c r="AA35" s="217">
        <f>AVERAGE(AA5:AA33)</f>
        <v>22.535714285714285</v>
      </c>
      <c r="AB35" s="217">
        <f t="shared" ref="AB35:AM35" si="16">AVERAGE(AB5:AB33)</f>
        <v>102.42857142857143</v>
      </c>
      <c r="AC35" s="217">
        <f t="shared" si="16"/>
        <v>5.2857142857142856</v>
      </c>
      <c r="AD35" s="217">
        <f t="shared" si="16"/>
        <v>26.25</v>
      </c>
      <c r="AE35" s="217">
        <f t="shared" si="16"/>
        <v>12.285714285714286</v>
      </c>
      <c r="AF35" s="217">
        <f t="shared" si="16"/>
        <v>43.821428571428569</v>
      </c>
      <c r="AG35" s="217">
        <f t="shared" si="16"/>
        <v>554.82142857142856</v>
      </c>
      <c r="AH35" s="217">
        <f t="shared" si="16"/>
        <v>22.535714285714285</v>
      </c>
      <c r="AI35" s="217">
        <f t="shared" si="16"/>
        <v>31.535714285714285</v>
      </c>
      <c r="AJ35" s="217">
        <f t="shared" si="16"/>
        <v>0.77613361661753155</v>
      </c>
      <c r="AK35" s="217">
        <f t="shared" si="16"/>
        <v>11.267857142857142</v>
      </c>
      <c r="AL35" s="217">
        <f t="shared" si="16"/>
        <v>20.076259250020509</v>
      </c>
      <c r="AM35" s="223">
        <f t="shared" si="16"/>
        <v>0.94654438183226297</v>
      </c>
    </row>
    <row r="36" spans="1:39" x14ac:dyDescent="0.25">
      <c r="A36" s="24"/>
      <c r="B36" s="24"/>
      <c r="C36" s="222"/>
      <c r="D36" s="297"/>
      <c r="E36" s="288" t="s">
        <v>116</v>
      </c>
      <c r="F36" s="289"/>
      <c r="G36" s="289"/>
      <c r="H36" s="219">
        <f>MEDIAN(H5:H33)</f>
        <v>24</v>
      </c>
      <c r="I36" s="219">
        <f t="shared" ref="I36:T36" si="17">MEDIAN(I5:I33)</f>
        <v>102</v>
      </c>
      <c r="J36" s="219">
        <f t="shared" si="17"/>
        <v>4</v>
      </c>
      <c r="K36" s="219">
        <f t="shared" si="17"/>
        <v>22</v>
      </c>
      <c r="L36" s="219">
        <f t="shared" si="17"/>
        <v>10</v>
      </c>
      <c r="M36" s="219">
        <f t="shared" si="17"/>
        <v>37</v>
      </c>
      <c r="N36" s="219">
        <f t="shared" si="17"/>
        <v>504</v>
      </c>
      <c r="O36" s="219">
        <f t="shared" si="17"/>
        <v>24</v>
      </c>
      <c r="P36" s="219">
        <f t="shared" si="17"/>
        <v>25</v>
      </c>
      <c r="Q36" s="219">
        <f t="shared" si="17"/>
        <v>0.69477529839005037</v>
      </c>
      <c r="R36" s="219">
        <f t="shared" si="17"/>
        <v>12</v>
      </c>
      <c r="S36" s="219">
        <f t="shared" si="17"/>
        <v>15.915494309189533</v>
      </c>
      <c r="T36" s="291">
        <f t="shared" si="17"/>
        <v>0.96330275229357798</v>
      </c>
      <c r="U36" s="24"/>
      <c r="W36" s="287"/>
      <c r="X36" s="288" t="s">
        <v>116</v>
      </c>
      <c r="Y36" s="289"/>
      <c r="Z36" s="289"/>
      <c r="AA36" s="219">
        <f>MEDIAN(AA5:AA33)</f>
        <v>24</v>
      </c>
      <c r="AB36" s="219">
        <f t="shared" ref="AB36:AM36" si="18">MEDIAN(AB5:AB33)</f>
        <v>103.5</v>
      </c>
      <c r="AC36" s="219">
        <f t="shared" si="18"/>
        <v>4</v>
      </c>
      <c r="AD36" s="219">
        <f t="shared" si="18"/>
        <v>26</v>
      </c>
      <c r="AE36" s="219">
        <f t="shared" si="18"/>
        <v>12</v>
      </c>
      <c r="AF36" s="219">
        <f t="shared" si="18"/>
        <v>43.5</v>
      </c>
      <c r="AG36" s="219">
        <f t="shared" si="18"/>
        <v>515.5</v>
      </c>
      <c r="AH36" s="219">
        <f t="shared" si="18"/>
        <v>24</v>
      </c>
      <c r="AI36" s="219">
        <f t="shared" si="18"/>
        <v>31.5</v>
      </c>
      <c r="AJ36" s="219">
        <f t="shared" si="18"/>
        <v>0.57762311047280002</v>
      </c>
      <c r="AK36" s="219">
        <f t="shared" si="18"/>
        <v>12</v>
      </c>
      <c r="AL36" s="219">
        <f t="shared" si="18"/>
        <v>20.053522829578814</v>
      </c>
      <c r="AM36" s="224">
        <f t="shared" si="18"/>
        <v>0.96226361357940304</v>
      </c>
    </row>
    <row r="37" spans="1:39" x14ac:dyDescent="0.25">
      <c r="A37" s="24"/>
      <c r="B37" s="24"/>
      <c r="C37" s="222"/>
      <c r="D37" s="297"/>
      <c r="E37" s="288" t="s">
        <v>15</v>
      </c>
      <c r="F37" s="289"/>
      <c r="G37" s="289"/>
      <c r="H37" s="219">
        <f>MIN(H5:H33)</f>
        <v>10</v>
      </c>
      <c r="I37" s="219">
        <f t="shared" ref="I37:T37" si="19">MIN(I5:I33)</f>
        <v>29</v>
      </c>
      <c r="J37" s="219">
        <f t="shared" si="19"/>
        <v>1</v>
      </c>
      <c r="K37" s="219">
        <f t="shared" si="19"/>
        <v>1</v>
      </c>
      <c r="L37" s="219">
        <f t="shared" si="19"/>
        <v>2</v>
      </c>
      <c r="M37" s="219">
        <f t="shared" si="19"/>
        <v>6</v>
      </c>
      <c r="N37" s="219">
        <f t="shared" si="19"/>
        <v>30</v>
      </c>
      <c r="O37" s="219">
        <f t="shared" si="19"/>
        <v>10</v>
      </c>
      <c r="P37" s="219">
        <f t="shared" si="19"/>
        <v>3</v>
      </c>
      <c r="Q37" s="219">
        <f t="shared" si="19"/>
        <v>0.28999316802367325</v>
      </c>
      <c r="R37" s="219">
        <f t="shared" si="19"/>
        <v>5</v>
      </c>
      <c r="S37" s="219">
        <f t="shared" si="19"/>
        <v>1.909859317102744</v>
      </c>
      <c r="T37" s="291">
        <f t="shared" si="19"/>
        <v>0.6875</v>
      </c>
      <c r="U37" s="24"/>
      <c r="W37" s="287"/>
      <c r="X37" s="288" t="s">
        <v>15</v>
      </c>
      <c r="Y37" s="289"/>
      <c r="Z37" s="289"/>
      <c r="AA37" s="219">
        <f>MIN(AA5:AA33)</f>
        <v>10</v>
      </c>
      <c r="AB37" s="219">
        <f t="shared" ref="AB37:AM37" si="20">MIN(AB5:AB33)</f>
        <v>29</v>
      </c>
      <c r="AC37" s="219">
        <f t="shared" si="20"/>
        <v>1</v>
      </c>
      <c r="AD37" s="219">
        <f t="shared" si="20"/>
        <v>1</v>
      </c>
      <c r="AE37" s="219">
        <f t="shared" si="20"/>
        <v>2</v>
      </c>
      <c r="AF37" s="219">
        <f t="shared" si="20"/>
        <v>8</v>
      </c>
      <c r="AG37" s="219">
        <f t="shared" si="20"/>
        <v>125</v>
      </c>
      <c r="AH37" s="219">
        <f t="shared" si="20"/>
        <v>10</v>
      </c>
      <c r="AI37" s="219">
        <f t="shared" si="20"/>
        <v>5</v>
      </c>
      <c r="AJ37" s="219">
        <f t="shared" si="20"/>
        <v>0.25132741228718347</v>
      </c>
      <c r="AK37" s="219">
        <f t="shared" si="20"/>
        <v>5</v>
      </c>
      <c r="AL37" s="219">
        <f t="shared" si="20"/>
        <v>3.183098861837907</v>
      </c>
      <c r="AM37" s="224">
        <f t="shared" si="20"/>
        <v>0.6470588235294118</v>
      </c>
    </row>
    <row r="38" spans="1:39" x14ac:dyDescent="0.25">
      <c r="A38" s="24"/>
      <c r="B38" s="24"/>
      <c r="C38" s="24"/>
      <c r="D38" s="297"/>
      <c r="E38" s="288" t="s">
        <v>54</v>
      </c>
      <c r="F38" s="289"/>
      <c r="G38" s="289"/>
      <c r="H38" s="219">
        <f>MAX(H5:H33)</f>
        <v>32</v>
      </c>
      <c r="I38" s="219">
        <f t="shared" ref="I38:T38" si="21">MAX(I5:I33)</f>
        <v>240</v>
      </c>
      <c r="J38" s="219">
        <f t="shared" si="21"/>
        <v>16</v>
      </c>
      <c r="K38" s="219">
        <f t="shared" si="21"/>
        <v>60</v>
      </c>
      <c r="L38" s="219">
        <f t="shared" si="21"/>
        <v>22</v>
      </c>
      <c r="M38" s="219">
        <f t="shared" si="21"/>
        <v>78</v>
      </c>
      <c r="N38" s="219">
        <f t="shared" si="21"/>
        <v>1440</v>
      </c>
      <c r="O38" s="219">
        <f t="shared" si="21"/>
        <v>32</v>
      </c>
      <c r="P38" s="219">
        <f t="shared" si="21"/>
        <v>65</v>
      </c>
      <c r="Q38" s="219">
        <f t="shared" si="21"/>
        <v>2.8797932657906435</v>
      </c>
      <c r="R38" s="219">
        <f t="shared" si="21"/>
        <v>16</v>
      </c>
      <c r="S38" s="219">
        <f t="shared" si="21"/>
        <v>41.38028520389279</v>
      </c>
      <c r="T38" s="291">
        <f t="shared" si="21"/>
        <v>0.98742138364779874</v>
      </c>
      <c r="U38" s="24"/>
      <c r="W38" s="287"/>
      <c r="X38" s="288" t="s">
        <v>54</v>
      </c>
      <c r="Y38" s="289"/>
      <c r="Z38" s="289"/>
      <c r="AA38" s="219">
        <f>MAX(AA5:AA33)</f>
        <v>31</v>
      </c>
      <c r="AB38" s="219">
        <f t="shared" ref="AB38:AM38" si="22">MAX(AB5:AB33)</f>
        <v>240</v>
      </c>
      <c r="AC38" s="219">
        <f t="shared" si="22"/>
        <v>14</v>
      </c>
      <c r="AD38" s="219">
        <f t="shared" si="22"/>
        <v>62</v>
      </c>
      <c r="AE38" s="219">
        <f t="shared" si="22"/>
        <v>54</v>
      </c>
      <c r="AF38" s="219">
        <f t="shared" si="22"/>
        <v>122</v>
      </c>
      <c r="AG38" s="219">
        <f t="shared" si="22"/>
        <v>1440</v>
      </c>
      <c r="AH38" s="219">
        <f t="shared" si="22"/>
        <v>31</v>
      </c>
      <c r="AI38" s="219">
        <f t="shared" si="22"/>
        <v>75</v>
      </c>
      <c r="AJ38" s="219">
        <f t="shared" si="22"/>
        <v>2.0420352248333655</v>
      </c>
      <c r="AK38" s="219">
        <f t="shared" si="22"/>
        <v>15.5</v>
      </c>
      <c r="AL38" s="219">
        <f t="shared" si="22"/>
        <v>47.7464829275686</v>
      </c>
      <c r="AM38" s="224">
        <f t="shared" si="22"/>
        <v>0.98888888888888893</v>
      </c>
    </row>
    <row r="39" spans="1:39" x14ac:dyDescent="0.25">
      <c r="A39" s="24"/>
      <c r="B39" s="282"/>
      <c r="C39" s="24"/>
      <c r="D39" s="297"/>
      <c r="E39" s="288" t="s">
        <v>117</v>
      </c>
      <c r="F39" s="289"/>
      <c r="G39" s="289"/>
      <c r="H39" s="213">
        <f>(MAX(H5:H33)-MIN(H5:H33))</f>
        <v>22</v>
      </c>
      <c r="I39" s="213">
        <f t="shared" ref="I39:T39" si="23">(MAX(I5:I33)-MIN(I5:I33))</f>
        <v>211</v>
      </c>
      <c r="J39" s="213">
        <f t="shared" si="23"/>
        <v>15</v>
      </c>
      <c r="K39" s="213">
        <f t="shared" si="23"/>
        <v>59</v>
      </c>
      <c r="L39" s="213">
        <f t="shared" si="23"/>
        <v>20</v>
      </c>
      <c r="M39" s="213">
        <f t="shared" si="23"/>
        <v>72</v>
      </c>
      <c r="N39" s="213">
        <f t="shared" si="23"/>
        <v>1410</v>
      </c>
      <c r="O39" s="213">
        <f t="shared" si="23"/>
        <v>22</v>
      </c>
      <c r="P39" s="213">
        <f t="shared" si="23"/>
        <v>62</v>
      </c>
      <c r="Q39" s="213">
        <f t="shared" si="23"/>
        <v>2.5898000977669704</v>
      </c>
      <c r="R39" s="213">
        <f t="shared" si="23"/>
        <v>11</v>
      </c>
      <c r="S39" s="213">
        <f t="shared" si="23"/>
        <v>39.470425886790046</v>
      </c>
      <c r="T39" s="291">
        <f t="shared" si="23"/>
        <v>0.29992138364779874</v>
      </c>
      <c r="U39" s="24"/>
      <c r="W39" s="287"/>
      <c r="X39" s="288" t="s">
        <v>117</v>
      </c>
      <c r="Y39" s="289"/>
      <c r="Z39" s="289"/>
      <c r="AA39" s="213">
        <f>(MAX(AA5:AA33)-MIN(AA5:AA33))</f>
        <v>21</v>
      </c>
      <c r="AB39" s="213">
        <f t="shared" ref="AB39:AM39" si="24">(MAX(AB5:AB33)-MIN(AB5:AB33))</f>
        <v>211</v>
      </c>
      <c r="AC39" s="213">
        <f t="shared" si="24"/>
        <v>13</v>
      </c>
      <c r="AD39" s="213">
        <f t="shared" si="24"/>
        <v>61</v>
      </c>
      <c r="AE39" s="213">
        <f t="shared" si="24"/>
        <v>52</v>
      </c>
      <c r="AF39" s="213">
        <f t="shared" si="24"/>
        <v>114</v>
      </c>
      <c r="AG39" s="213">
        <f t="shared" si="24"/>
        <v>1315</v>
      </c>
      <c r="AH39" s="213">
        <f t="shared" si="24"/>
        <v>21</v>
      </c>
      <c r="AI39" s="213">
        <f t="shared" si="24"/>
        <v>70</v>
      </c>
      <c r="AJ39" s="213">
        <f t="shared" si="24"/>
        <v>1.7907078125461822</v>
      </c>
      <c r="AK39" s="213">
        <f t="shared" si="24"/>
        <v>10.5</v>
      </c>
      <c r="AL39" s="213">
        <f t="shared" si="24"/>
        <v>44.563384065730695</v>
      </c>
      <c r="AM39" s="225">
        <f t="shared" si="24"/>
        <v>0.34183006535947713</v>
      </c>
    </row>
    <row r="40" spans="1:39" ht="15.75" thickBot="1" x14ac:dyDescent="0.3">
      <c r="A40" s="24"/>
      <c r="B40" s="282"/>
      <c r="C40" s="24"/>
      <c r="D40" s="298"/>
      <c r="E40" s="299" t="s">
        <v>118</v>
      </c>
      <c r="F40" s="300"/>
      <c r="G40" s="300"/>
      <c r="H40" s="221">
        <f>(QUARTILE(H5:H33,3)-QUARTILE(H5:H33,1))/H36</f>
        <v>0.20833333333333334</v>
      </c>
      <c r="I40" s="221">
        <f t="shared" ref="I40:T40" si="25">(QUARTILE(I5:I33,3)-QUARTILE(I5:I33,1))/I36</f>
        <v>0.66666666666666663</v>
      </c>
      <c r="J40" s="221">
        <f t="shared" si="25"/>
        <v>0.5</v>
      </c>
      <c r="K40" s="221">
        <f t="shared" si="25"/>
        <v>0.90909090909090906</v>
      </c>
      <c r="L40" s="221">
        <f t="shared" si="25"/>
        <v>0.5</v>
      </c>
      <c r="M40" s="221">
        <f t="shared" si="25"/>
        <v>0.56756756756756754</v>
      </c>
      <c r="N40" s="221">
        <f t="shared" si="25"/>
        <v>0.72420634920634919</v>
      </c>
      <c r="O40" s="221">
        <f t="shared" si="25"/>
        <v>0.20833333333333334</v>
      </c>
      <c r="P40" s="221">
        <f t="shared" si="25"/>
        <v>0.72</v>
      </c>
      <c r="Q40" s="221">
        <f t="shared" si="25"/>
        <v>0.6508563899868246</v>
      </c>
      <c r="R40" s="221">
        <f t="shared" si="25"/>
        <v>0.20833333333333334</v>
      </c>
      <c r="S40" s="221">
        <f t="shared" si="25"/>
        <v>0.72</v>
      </c>
      <c r="T40" s="226">
        <f t="shared" si="25"/>
        <v>3.1111745397459666E-2</v>
      </c>
      <c r="U40" s="24"/>
      <c r="W40" s="287"/>
      <c r="X40" s="288" t="s">
        <v>118</v>
      </c>
      <c r="Y40" s="289"/>
      <c r="Z40" s="289"/>
      <c r="AA40" s="221">
        <f>(QUARTILE(AA5:AA33,3)-QUARTILE(AA5:AA33,1))/AA36</f>
        <v>0.16666666666666666</v>
      </c>
      <c r="AB40" s="221">
        <f t="shared" ref="AB40:AM40" si="26">(QUARTILE(AB5:AB33,3)-QUARTILE(AB5:AB33,1))/AB36</f>
        <v>0.6376811594202898</v>
      </c>
      <c r="AC40" s="221">
        <f t="shared" si="26"/>
        <v>0.75</v>
      </c>
      <c r="AD40" s="221">
        <f t="shared" si="26"/>
        <v>0.77884615384615385</v>
      </c>
      <c r="AE40" s="221">
        <f t="shared" si="26"/>
        <v>0.25</v>
      </c>
      <c r="AF40" s="221">
        <f t="shared" si="26"/>
        <v>0.60344827586206895</v>
      </c>
      <c r="AG40" s="221">
        <f t="shared" si="26"/>
        <v>0.72259941804073713</v>
      </c>
      <c r="AH40" s="221">
        <f t="shared" si="26"/>
        <v>0.16666666666666666</v>
      </c>
      <c r="AI40" s="221">
        <f t="shared" si="26"/>
        <v>0.75396825396825395</v>
      </c>
      <c r="AJ40" s="221">
        <f t="shared" si="26"/>
        <v>0.87124080401391335</v>
      </c>
      <c r="AK40" s="221">
        <f t="shared" si="26"/>
        <v>0.16666666666666666</v>
      </c>
      <c r="AL40" s="221">
        <f t="shared" si="26"/>
        <v>0.75396825396825407</v>
      </c>
      <c r="AM40" s="226">
        <f t="shared" si="26"/>
        <v>3.0494548511118855E-2</v>
      </c>
    </row>
    <row r="41" spans="1:39" ht="15.75" thickBot="1" x14ac:dyDescent="0.3">
      <c r="A41" s="24"/>
      <c r="B41" s="282"/>
      <c r="C41" s="24"/>
      <c r="D41" s="24"/>
      <c r="E41" s="24"/>
      <c r="F41" s="24"/>
      <c r="G41" s="24"/>
      <c r="H41" s="24"/>
      <c r="I41" s="24"/>
      <c r="J41" s="24"/>
      <c r="K41" s="24"/>
      <c r="L41" s="24"/>
      <c r="M41" s="24"/>
      <c r="N41" s="24"/>
      <c r="O41" s="24"/>
      <c r="P41" s="211"/>
      <c r="Q41" s="26"/>
      <c r="R41" s="27"/>
      <c r="S41" s="27"/>
      <c r="T41" s="212"/>
      <c r="U41" s="24"/>
    </row>
    <row r="42" spans="1:39" x14ac:dyDescent="0.25">
      <c r="A42" s="24"/>
      <c r="B42" s="282"/>
      <c r="C42" s="24"/>
      <c r="D42" s="294" t="s">
        <v>60</v>
      </c>
      <c r="E42" s="295" t="s">
        <v>115</v>
      </c>
      <c r="F42" s="296"/>
      <c r="G42" s="296"/>
      <c r="H42" s="217">
        <f>AVERAGE(H5:H15)</f>
        <v>20.90909090909091</v>
      </c>
      <c r="I42" s="217">
        <f t="shared" ref="I42:T42" si="27">AVERAGE(I5:I15)</f>
        <v>80.36363636363636</v>
      </c>
      <c r="J42" s="217">
        <f t="shared" si="27"/>
        <v>4.7272727272727275</v>
      </c>
      <c r="K42" s="217">
        <f t="shared" si="27"/>
        <v>25.545454545454547</v>
      </c>
      <c r="L42" s="217">
        <f t="shared" si="27"/>
        <v>10.545454545454545</v>
      </c>
      <c r="M42" s="217">
        <f t="shared" si="27"/>
        <v>40.81818181818182</v>
      </c>
      <c r="N42" s="217">
        <f t="shared" si="27"/>
        <v>389.72727272727275</v>
      </c>
      <c r="O42" s="217">
        <f t="shared" si="27"/>
        <v>20.90909090909091</v>
      </c>
      <c r="P42" s="217">
        <f t="shared" si="27"/>
        <v>30.272727272727273</v>
      </c>
      <c r="Q42" s="217">
        <f t="shared" si="27"/>
        <v>0.86157900759613493</v>
      </c>
      <c r="R42" s="217">
        <f t="shared" si="27"/>
        <v>10.454545454545455</v>
      </c>
      <c r="S42" s="217">
        <f t="shared" si="27"/>
        <v>19.272216745309507</v>
      </c>
      <c r="T42" s="290">
        <f t="shared" si="27"/>
        <v>0.93323931507080582</v>
      </c>
      <c r="U42" s="24"/>
      <c r="W42" s="287" t="s">
        <v>119</v>
      </c>
      <c r="X42" s="288" t="s">
        <v>115</v>
      </c>
      <c r="Y42" s="289"/>
      <c r="Z42" s="289"/>
      <c r="AA42" s="217">
        <f>AVERAGE(AA5:AA15)</f>
        <v>21.363636363636363</v>
      </c>
      <c r="AB42" s="217">
        <f t="shared" ref="AB42:AM42" si="28">AVERAGE(AB5:AB15)</f>
        <v>80.36363636363636</v>
      </c>
      <c r="AC42" s="217">
        <f t="shared" si="28"/>
        <v>5.1818181818181817</v>
      </c>
      <c r="AD42" s="217">
        <f t="shared" si="28"/>
        <v>28.363636363636363</v>
      </c>
      <c r="AE42" s="217">
        <f t="shared" si="28"/>
        <v>10.181818181818182</v>
      </c>
      <c r="AF42" s="217">
        <f t="shared" si="28"/>
        <v>43.727272727272727</v>
      </c>
      <c r="AG42" s="217">
        <f t="shared" si="28"/>
        <v>389.72727272727275</v>
      </c>
      <c r="AH42" s="217">
        <f t="shared" si="28"/>
        <v>21.363636363636363</v>
      </c>
      <c r="AI42" s="217">
        <f t="shared" si="28"/>
        <v>33.545454545454547</v>
      </c>
      <c r="AJ42" s="217">
        <f t="shared" si="28"/>
        <v>0.72634639565391113</v>
      </c>
      <c r="AK42" s="217">
        <f t="shared" si="28"/>
        <v>10.681818181818182</v>
      </c>
      <c r="AL42" s="217">
        <f t="shared" si="28"/>
        <v>21.355699636694322</v>
      </c>
      <c r="AM42" s="292">
        <f t="shared" si="28"/>
        <v>0.92758026104260727</v>
      </c>
    </row>
    <row r="43" spans="1:39" x14ac:dyDescent="0.25">
      <c r="A43" s="24"/>
      <c r="B43" s="282"/>
      <c r="C43" s="24"/>
      <c r="D43" s="297"/>
      <c r="E43" s="288" t="s">
        <v>116</v>
      </c>
      <c r="F43" s="289"/>
      <c r="G43" s="289"/>
      <c r="H43" s="219">
        <f>MEDIAN(H5:H15)</f>
        <v>23</v>
      </c>
      <c r="I43" s="219">
        <f t="shared" ref="I43:T43" si="29">MEDIAN(I5:I15)</f>
        <v>78</v>
      </c>
      <c r="J43" s="219">
        <f t="shared" si="29"/>
        <v>5</v>
      </c>
      <c r="K43" s="219">
        <f t="shared" si="29"/>
        <v>26</v>
      </c>
      <c r="L43" s="219">
        <f t="shared" si="29"/>
        <v>10</v>
      </c>
      <c r="M43" s="219">
        <f t="shared" si="29"/>
        <v>43</v>
      </c>
      <c r="N43" s="219">
        <f t="shared" si="29"/>
        <v>378</v>
      </c>
      <c r="O43" s="219">
        <f t="shared" si="29"/>
        <v>23</v>
      </c>
      <c r="P43" s="219">
        <f t="shared" si="29"/>
        <v>31</v>
      </c>
      <c r="Q43" s="219">
        <f t="shared" si="29"/>
        <v>0.63338561564310336</v>
      </c>
      <c r="R43" s="219">
        <f t="shared" si="29"/>
        <v>11.5</v>
      </c>
      <c r="S43" s="219">
        <f t="shared" si="29"/>
        <v>19.735212943395023</v>
      </c>
      <c r="T43" s="291">
        <f t="shared" si="29"/>
        <v>0.96610169491525422</v>
      </c>
      <c r="U43" s="24"/>
      <c r="W43" s="287"/>
      <c r="X43" s="288" t="s">
        <v>116</v>
      </c>
      <c r="Y43" s="289"/>
      <c r="Z43" s="289"/>
      <c r="AA43" s="219">
        <f>MEDIAN(AA5:AA15)</f>
        <v>24</v>
      </c>
      <c r="AB43" s="219">
        <f t="shared" ref="AB43:AM43" si="30">MEDIAN(AB5:AB15)</f>
        <v>78</v>
      </c>
      <c r="AC43" s="219">
        <f t="shared" si="30"/>
        <v>5</v>
      </c>
      <c r="AD43" s="219">
        <f t="shared" si="30"/>
        <v>28</v>
      </c>
      <c r="AE43" s="219">
        <f t="shared" si="30"/>
        <v>12</v>
      </c>
      <c r="AF43" s="219">
        <f t="shared" si="30"/>
        <v>47</v>
      </c>
      <c r="AG43" s="219">
        <f t="shared" si="30"/>
        <v>378</v>
      </c>
      <c r="AH43" s="219">
        <f t="shared" si="30"/>
        <v>24</v>
      </c>
      <c r="AI43" s="219">
        <f t="shared" si="30"/>
        <v>33</v>
      </c>
      <c r="AJ43" s="219">
        <f t="shared" si="30"/>
        <v>0.53067443472800557</v>
      </c>
      <c r="AK43" s="219">
        <f t="shared" si="30"/>
        <v>12</v>
      </c>
      <c r="AL43" s="219">
        <f t="shared" si="30"/>
        <v>21.008452488130185</v>
      </c>
      <c r="AM43" s="293">
        <f t="shared" si="30"/>
        <v>0.96153846153846156</v>
      </c>
    </row>
    <row r="44" spans="1:39" x14ac:dyDescent="0.25">
      <c r="A44" s="24"/>
      <c r="B44" s="282"/>
      <c r="C44" s="24"/>
      <c r="D44" s="297"/>
      <c r="E44" s="288" t="s">
        <v>15</v>
      </c>
      <c r="F44" s="289"/>
      <c r="G44" s="289"/>
      <c r="H44" s="219">
        <f>MIN(H5:H15)</f>
        <v>10</v>
      </c>
      <c r="I44" s="219">
        <f t="shared" ref="I44:T44" si="31">MIN(I5:I15)</f>
        <v>29</v>
      </c>
      <c r="J44" s="219">
        <f t="shared" si="31"/>
        <v>2</v>
      </c>
      <c r="K44" s="219">
        <f t="shared" si="31"/>
        <v>1</v>
      </c>
      <c r="L44" s="219">
        <f t="shared" si="31"/>
        <v>2</v>
      </c>
      <c r="M44" s="219">
        <f t="shared" si="31"/>
        <v>6</v>
      </c>
      <c r="N44" s="219">
        <f t="shared" si="31"/>
        <v>150</v>
      </c>
      <c r="O44" s="219">
        <f t="shared" si="31"/>
        <v>10</v>
      </c>
      <c r="P44" s="219">
        <f t="shared" si="31"/>
        <v>3</v>
      </c>
      <c r="Q44" s="219">
        <f t="shared" si="31"/>
        <v>0.28999316802367325</v>
      </c>
      <c r="R44" s="219">
        <f t="shared" si="31"/>
        <v>5</v>
      </c>
      <c r="S44" s="219">
        <f t="shared" si="31"/>
        <v>1.909859317102744</v>
      </c>
      <c r="T44" s="291">
        <f t="shared" si="31"/>
        <v>0.6875</v>
      </c>
      <c r="U44" s="24"/>
      <c r="W44" s="287"/>
      <c r="X44" s="288" t="s">
        <v>15</v>
      </c>
      <c r="Y44" s="289"/>
      <c r="Z44" s="289"/>
      <c r="AA44" s="219">
        <f>MIN(AA5:AA15)</f>
        <v>10</v>
      </c>
      <c r="AB44" s="219">
        <f t="shared" ref="AB44:AM44" si="32">MIN(AB5:AB15)</f>
        <v>29</v>
      </c>
      <c r="AC44" s="219">
        <f t="shared" si="32"/>
        <v>2</v>
      </c>
      <c r="AD44" s="219">
        <f t="shared" si="32"/>
        <v>1</v>
      </c>
      <c r="AE44" s="219">
        <f t="shared" si="32"/>
        <v>2</v>
      </c>
      <c r="AF44" s="219">
        <f t="shared" si="32"/>
        <v>8</v>
      </c>
      <c r="AG44" s="219">
        <f t="shared" si="32"/>
        <v>150</v>
      </c>
      <c r="AH44" s="219">
        <f t="shared" si="32"/>
        <v>10</v>
      </c>
      <c r="AI44" s="219">
        <f t="shared" si="32"/>
        <v>5</v>
      </c>
      <c r="AJ44" s="219">
        <f t="shared" si="32"/>
        <v>0.25132741228718347</v>
      </c>
      <c r="AK44" s="219">
        <f t="shared" si="32"/>
        <v>5</v>
      </c>
      <c r="AL44" s="219">
        <f t="shared" si="32"/>
        <v>3.183098861837907</v>
      </c>
      <c r="AM44" s="293">
        <f t="shared" si="32"/>
        <v>0.6470588235294118</v>
      </c>
    </row>
    <row r="45" spans="1:39" x14ac:dyDescent="0.25">
      <c r="A45" s="24"/>
      <c r="B45" s="282"/>
      <c r="C45" s="24"/>
      <c r="D45" s="297"/>
      <c r="E45" s="288" t="s">
        <v>54</v>
      </c>
      <c r="F45" s="289"/>
      <c r="G45" s="289"/>
      <c r="H45" s="219">
        <f>MAX(H5:H15)</f>
        <v>25</v>
      </c>
      <c r="I45" s="219">
        <f t="shared" ref="I45:T45" si="33">MAX(I5:I15)</f>
        <v>180</v>
      </c>
      <c r="J45" s="219">
        <f t="shared" si="33"/>
        <v>11</v>
      </c>
      <c r="K45" s="219">
        <f t="shared" si="33"/>
        <v>60</v>
      </c>
      <c r="L45" s="219">
        <f t="shared" si="33"/>
        <v>22</v>
      </c>
      <c r="M45" s="219">
        <f t="shared" si="33"/>
        <v>75</v>
      </c>
      <c r="N45" s="219">
        <f t="shared" si="33"/>
        <v>780</v>
      </c>
      <c r="O45" s="219">
        <f t="shared" si="33"/>
        <v>25</v>
      </c>
      <c r="P45" s="219">
        <f t="shared" si="33"/>
        <v>65</v>
      </c>
      <c r="Q45" s="219">
        <f t="shared" si="33"/>
        <v>2.8797932657906435</v>
      </c>
      <c r="R45" s="219">
        <f t="shared" si="33"/>
        <v>12.5</v>
      </c>
      <c r="S45" s="219">
        <f t="shared" si="33"/>
        <v>41.38028520389279</v>
      </c>
      <c r="T45" s="291">
        <f t="shared" si="33"/>
        <v>0.98742138364779874</v>
      </c>
      <c r="U45" s="24"/>
      <c r="W45" s="287"/>
      <c r="X45" s="288" t="s">
        <v>54</v>
      </c>
      <c r="Y45" s="289"/>
      <c r="Z45" s="289"/>
      <c r="AA45" s="219">
        <f>MAX(AA5:AA15)</f>
        <v>25</v>
      </c>
      <c r="AB45" s="219">
        <f t="shared" ref="AB45:AM45" si="34">MAX(AB5:AB15)</f>
        <v>180</v>
      </c>
      <c r="AC45" s="219">
        <f t="shared" si="34"/>
        <v>13</v>
      </c>
      <c r="AD45" s="219">
        <f t="shared" si="34"/>
        <v>62</v>
      </c>
      <c r="AE45" s="219">
        <f t="shared" si="34"/>
        <v>15</v>
      </c>
      <c r="AF45" s="219">
        <f t="shared" si="34"/>
        <v>85</v>
      </c>
      <c r="AG45" s="219">
        <f t="shared" si="34"/>
        <v>780</v>
      </c>
      <c r="AH45" s="219">
        <f t="shared" si="34"/>
        <v>25</v>
      </c>
      <c r="AI45" s="219">
        <f t="shared" si="34"/>
        <v>75</v>
      </c>
      <c r="AJ45" s="219">
        <f t="shared" si="34"/>
        <v>2.0420352248333655</v>
      </c>
      <c r="AK45" s="219">
        <f t="shared" si="34"/>
        <v>12.5</v>
      </c>
      <c r="AL45" s="219">
        <f t="shared" si="34"/>
        <v>47.7464829275686</v>
      </c>
      <c r="AM45" s="293">
        <f t="shared" si="34"/>
        <v>0.98675496688741726</v>
      </c>
    </row>
    <row r="46" spans="1:39" x14ac:dyDescent="0.25">
      <c r="A46" s="24"/>
      <c r="B46" s="282"/>
      <c r="C46" s="24"/>
      <c r="D46" s="297"/>
      <c r="E46" s="288" t="s">
        <v>117</v>
      </c>
      <c r="F46" s="289"/>
      <c r="G46" s="289"/>
      <c r="H46" s="213">
        <f>(MAX(H5:H15)-MIN(H5:H15))</f>
        <v>15</v>
      </c>
      <c r="I46" s="213">
        <f t="shared" ref="I46:T46" si="35">(MAX(I5:I15)-MIN(I5:I15))</f>
        <v>151</v>
      </c>
      <c r="J46" s="213">
        <f t="shared" si="35"/>
        <v>9</v>
      </c>
      <c r="K46" s="213">
        <f t="shared" si="35"/>
        <v>59</v>
      </c>
      <c r="L46" s="213">
        <f t="shared" si="35"/>
        <v>20</v>
      </c>
      <c r="M46" s="213">
        <f t="shared" si="35"/>
        <v>69</v>
      </c>
      <c r="N46" s="213">
        <f t="shared" si="35"/>
        <v>630</v>
      </c>
      <c r="O46" s="213">
        <f t="shared" si="35"/>
        <v>15</v>
      </c>
      <c r="P46" s="213">
        <f t="shared" si="35"/>
        <v>62</v>
      </c>
      <c r="Q46" s="213">
        <f t="shared" si="35"/>
        <v>2.5898000977669704</v>
      </c>
      <c r="R46" s="213">
        <f t="shared" si="35"/>
        <v>7.5</v>
      </c>
      <c r="S46" s="213">
        <f t="shared" si="35"/>
        <v>39.470425886790046</v>
      </c>
      <c r="T46" s="291">
        <f t="shared" si="35"/>
        <v>0.29992138364779874</v>
      </c>
      <c r="U46" s="24"/>
      <c r="W46" s="287"/>
      <c r="X46" s="288" t="s">
        <v>117</v>
      </c>
      <c r="Y46" s="289"/>
      <c r="Z46" s="289"/>
      <c r="AA46" s="213">
        <f>(MAX(AA5:AA15)-MIN(AA5:AA15))</f>
        <v>15</v>
      </c>
      <c r="AB46" s="213">
        <f t="shared" ref="AB46:AM46" si="36">(MAX(AB5:AB15)-MIN(AB5:AB15))</f>
        <v>151</v>
      </c>
      <c r="AC46" s="213">
        <f t="shared" si="36"/>
        <v>11</v>
      </c>
      <c r="AD46" s="213">
        <f t="shared" si="36"/>
        <v>61</v>
      </c>
      <c r="AE46" s="213">
        <f t="shared" si="36"/>
        <v>13</v>
      </c>
      <c r="AF46" s="213">
        <f t="shared" si="36"/>
        <v>77</v>
      </c>
      <c r="AG46" s="213">
        <f t="shared" si="36"/>
        <v>630</v>
      </c>
      <c r="AH46" s="213">
        <f t="shared" si="36"/>
        <v>15</v>
      </c>
      <c r="AI46" s="213">
        <f t="shared" si="36"/>
        <v>70</v>
      </c>
      <c r="AJ46" s="213">
        <f t="shared" si="36"/>
        <v>1.7907078125461822</v>
      </c>
      <c r="AK46" s="213">
        <f t="shared" si="36"/>
        <v>7.5</v>
      </c>
      <c r="AL46" s="213">
        <f t="shared" si="36"/>
        <v>44.563384065730695</v>
      </c>
      <c r="AM46" s="293">
        <f t="shared" si="36"/>
        <v>0.33969614335800546</v>
      </c>
    </row>
    <row r="47" spans="1:39" ht="15.75" thickBot="1" x14ac:dyDescent="0.3">
      <c r="A47" s="24"/>
      <c r="B47" s="282"/>
      <c r="C47" s="24"/>
      <c r="D47" s="298"/>
      <c r="E47" s="299" t="s">
        <v>118</v>
      </c>
      <c r="F47" s="300"/>
      <c r="G47" s="300"/>
      <c r="H47" s="221">
        <f>(QUARTILE(H5:H15,3)-QUARTILE(H5:H15,1))/H43</f>
        <v>0.17391304347826086</v>
      </c>
      <c r="I47" s="221">
        <f t="shared" ref="I47:T47" si="37">(QUARTILE(I5:I15,3)-QUARTILE(I5:I15,1))/I43</f>
        <v>0.76923076923076927</v>
      </c>
      <c r="J47" s="221">
        <f t="shared" si="37"/>
        <v>0.5</v>
      </c>
      <c r="K47" s="221">
        <f t="shared" si="37"/>
        <v>0.5</v>
      </c>
      <c r="L47" s="221">
        <f t="shared" si="37"/>
        <v>0.3</v>
      </c>
      <c r="M47" s="221">
        <f t="shared" si="37"/>
        <v>0.40697674418604651</v>
      </c>
      <c r="N47" s="221">
        <f t="shared" si="37"/>
        <v>0.80158730158730163</v>
      </c>
      <c r="O47" s="221">
        <f t="shared" si="37"/>
        <v>0.17391304347826086</v>
      </c>
      <c r="P47" s="221">
        <f t="shared" si="37"/>
        <v>0.5161290322580645</v>
      </c>
      <c r="Q47" s="221">
        <f t="shared" si="37"/>
        <v>0.56605699769786455</v>
      </c>
      <c r="R47" s="221">
        <f t="shared" si="37"/>
        <v>0.17391304347826086</v>
      </c>
      <c r="S47" s="221">
        <f t="shared" si="37"/>
        <v>0.51612903225806439</v>
      </c>
      <c r="T47" s="226">
        <f t="shared" si="37"/>
        <v>2.5287969475123278E-2</v>
      </c>
      <c r="U47" s="24"/>
      <c r="W47" s="287"/>
      <c r="X47" s="288" t="s">
        <v>118</v>
      </c>
      <c r="Y47" s="289"/>
      <c r="Z47" s="289"/>
      <c r="AA47" s="221">
        <f>(QUARTILE(AA5:AA15,3)-QUARTILE(AA5:AA15,1))/AA43</f>
        <v>0.16666666666666666</v>
      </c>
      <c r="AB47" s="221">
        <f t="shared" ref="AB47:AM47" si="38">(QUARTILE(AB5:AB15,3)-QUARTILE(AB5:AB15,1))/AB43</f>
        <v>0.76923076923076927</v>
      </c>
      <c r="AC47" s="221">
        <f t="shared" si="38"/>
        <v>0.5</v>
      </c>
      <c r="AD47" s="221">
        <f t="shared" si="38"/>
        <v>0.48214285714285715</v>
      </c>
      <c r="AE47" s="221">
        <f t="shared" si="38"/>
        <v>0.25</v>
      </c>
      <c r="AF47" s="221">
        <f t="shared" si="38"/>
        <v>0.34042553191489361</v>
      </c>
      <c r="AG47" s="221">
        <f t="shared" si="38"/>
        <v>0.80158730158730163</v>
      </c>
      <c r="AH47" s="221">
        <f t="shared" si="38"/>
        <v>0.16666666666666666</v>
      </c>
      <c r="AI47" s="221">
        <f t="shared" si="38"/>
        <v>0.45454545454545453</v>
      </c>
      <c r="AJ47" s="221">
        <f t="shared" si="38"/>
        <v>0.57270855614973248</v>
      </c>
      <c r="AK47" s="221">
        <f t="shared" si="38"/>
        <v>0.16666666666666666</v>
      </c>
      <c r="AL47" s="221">
        <f t="shared" si="38"/>
        <v>0.45454545454545464</v>
      </c>
      <c r="AM47" s="221">
        <f t="shared" si="38"/>
        <v>2.5979563909438043E-2</v>
      </c>
    </row>
    <row r="48" spans="1:39" ht="15.75" thickBot="1" x14ac:dyDescent="0.3">
      <c r="A48" s="24"/>
      <c r="B48" s="282"/>
      <c r="C48" s="24"/>
      <c r="D48" s="24"/>
      <c r="E48" s="24"/>
      <c r="F48" s="24"/>
      <c r="G48" s="24"/>
      <c r="H48" s="24"/>
      <c r="I48" s="24"/>
      <c r="J48" s="24"/>
      <c r="K48" s="24"/>
      <c r="L48" s="24"/>
      <c r="M48" s="24"/>
      <c r="N48" s="24"/>
      <c r="O48" s="24"/>
      <c r="P48" s="211"/>
      <c r="Q48" s="26"/>
      <c r="R48" s="27"/>
      <c r="S48" s="27"/>
      <c r="T48" s="212"/>
      <c r="U48" s="24"/>
      <c r="W48" s="24"/>
      <c r="X48" s="24"/>
      <c r="Y48" s="24"/>
      <c r="Z48" s="24"/>
      <c r="AA48" s="24"/>
      <c r="AB48" s="24"/>
      <c r="AC48" s="24"/>
      <c r="AD48" s="24"/>
      <c r="AE48" s="24"/>
      <c r="AF48" s="24"/>
      <c r="AG48" s="24"/>
      <c r="AH48" s="24"/>
      <c r="AI48" s="211"/>
      <c r="AJ48" s="26"/>
      <c r="AK48" s="27"/>
      <c r="AL48" s="27"/>
      <c r="AM48" s="212"/>
    </row>
    <row r="49" spans="1:39" x14ac:dyDescent="0.25">
      <c r="A49" s="24"/>
      <c r="B49" s="282"/>
      <c r="C49" s="24"/>
      <c r="D49" s="294" t="s">
        <v>61</v>
      </c>
      <c r="E49" s="295" t="s">
        <v>115</v>
      </c>
      <c r="F49" s="296"/>
      <c r="G49" s="296"/>
      <c r="H49" s="217">
        <f>AVERAGE(H16:H33)</f>
        <v>23.222222222222221</v>
      </c>
      <c r="I49" s="217">
        <f t="shared" ref="I49:T49" si="39">AVERAGE(I16:I33)</f>
        <v>112.77777777777777</v>
      </c>
      <c r="J49" s="217">
        <f t="shared" si="39"/>
        <v>5.166666666666667</v>
      </c>
      <c r="K49" s="217">
        <f t="shared" si="39"/>
        <v>19.444444444444443</v>
      </c>
      <c r="L49" s="217">
        <f t="shared" si="39"/>
        <v>10.888888888888889</v>
      </c>
      <c r="M49" s="217">
        <f t="shared" si="39"/>
        <v>35.5</v>
      </c>
      <c r="N49" s="217">
        <f t="shared" si="39"/>
        <v>626.55555555555554</v>
      </c>
      <c r="O49" s="217">
        <f t="shared" si="39"/>
        <v>23.222222222222221</v>
      </c>
      <c r="P49" s="217">
        <f t="shared" si="39"/>
        <v>24.611111111111111</v>
      </c>
      <c r="Q49" s="217">
        <f t="shared" si="39"/>
        <v>0.96766638011816708</v>
      </c>
      <c r="R49" s="217">
        <f t="shared" si="39"/>
        <v>11.611111111111111</v>
      </c>
      <c r="S49" s="217">
        <f t="shared" si="39"/>
        <v>15.667919953268807</v>
      </c>
      <c r="T49" s="223">
        <f t="shared" si="39"/>
        <v>0.94730157905396184</v>
      </c>
      <c r="U49" s="24"/>
      <c r="W49" s="287" t="s">
        <v>119</v>
      </c>
      <c r="X49" s="288" t="s">
        <v>115</v>
      </c>
      <c r="Y49" s="289"/>
      <c r="Z49" s="289"/>
      <c r="AA49" s="217">
        <f>AVERAGE(AA16:AA33)</f>
        <v>23.294117647058822</v>
      </c>
      <c r="AB49" s="217">
        <f t="shared" ref="AB49:AM49" si="40">AVERAGE(AB16:AB33)</f>
        <v>116.70588235294117</v>
      </c>
      <c r="AC49" s="217">
        <f t="shared" si="40"/>
        <v>5.3529411764705879</v>
      </c>
      <c r="AD49" s="217">
        <f t="shared" si="40"/>
        <v>24.882352941176471</v>
      </c>
      <c r="AE49" s="217">
        <f t="shared" si="40"/>
        <v>13.647058823529411</v>
      </c>
      <c r="AF49" s="217">
        <f t="shared" si="40"/>
        <v>43.882352941176471</v>
      </c>
      <c r="AG49" s="217">
        <f t="shared" si="40"/>
        <v>661.64705882352939</v>
      </c>
      <c r="AH49" s="217">
        <f t="shared" si="40"/>
        <v>23.294117647058822</v>
      </c>
      <c r="AI49" s="217">
        <f t="shared" si="40"/>
        <v>30.235294117647058</v>
      </c>
      <c r="AJ49" s="217">
        <f t="shared" si="40"/>
        <v>0.80834887724105098</v>
      </c>
      <c r="AK49" s="217">
        <f t="shared" si="40"/>
        <v>11.647058823529411</v>
      </c>
      <c r="AL49" s="217">
        <f t="shared" si="40"/>
        <v>19.248386058643344</v>
      </c>
      <c r="AM49" s="217">
        <f t="shared" si="40"/>
        <v>0.95881528351968726</v>
      </c>
    </row>
    <row r="50" spans="1:39" x14ac:dyDescent="0.25">
      <c r="A50" s="24"/>
      <c r="B50" s="282"/>
      <c r="C50" s="24"/>
      <c r="D50" s="297"/>
      <c r="E50" s="288" t="s">
        <v>116</v>
      </c>
      <c r="F50" s="289"/>
      <c r="G50" s="289"/>
      <c r="H50" s="219">
        <f>MEDIAN(H16:H33)</f>
        <v>24</v>
      </c>
      <c r="I50" s="219">
        <f t="shared" ref="I50:T50" si="41">MEDIAN(I16:I33)</f>
        <v>107</v>
      </c>
      <c r="J50" s="219">
        <f t="shared" si="41"/>
        <v>4</v>
      </c>
      <c r="K50" s="219">
        <f t="shared" si="41"/>
        <v>19.5</v>
      </c>
      <c r="L50" s="219">
        <f t="shared" si="41"/>
        <v>10.5</v>
      </c>
      <c r="M50" s="219">
        <f t="shared" si="41"/>
        <v>35</v>
      </c>
      <c r="N50" s="219">
        <f t="shared" si="41"/>
        <v>599</v>
      </c>
      <c r="O50" s="219">
        <f t="shared" si="41"/>
        <v>24</v>
      </c>
      <c r="P50" s="219">
        <f t="shared" si="41"/>
        <v>23.5</v>
      </c>
      <c r="Q50" s="219">
        <f t="shared" si="41"/>
        <v>0.81630503556818124</v>
      </c>
      <c r="R50" s="219">
        <f t="shared" si="41"/>
        <v>12</v>
      </c>
      <c r="S50" s="219">
        <f t="shared" si="41"/>
        <v>14.960564650638162</v>
      </c>
      <c r="T50" s="224">
        <f t="shared" si="41"/>
        <v>0.96223390041863366</v>
      </c>
      <c r="U50" s="24"/>
      <c r="W50" s="287"/>
      <c r="X50" s="288" t="s">
        <v>116</v>
      </c>
      <c r="Y50" s="289"/>
      <c r="Z50" s="289"/>
      <c r="AA50" s="219">
        <f>MEDIAN(AA16:AA33)</f>
        <v>24</v>
      </c>
      <c r="AB50" s="219">
        <f t="shared" ref="AB50:AM50" si="42">MEDIAN(AB16:AB33)</f>
        <v>109</v>
      </c>
      <c r="AC50" s="219">
        <f t="shared" si="42"/>
        <v>4</v>
      </c>
      <c r="AD50" s="219">
        <f t="shared" si="42"/>
        <v>25</v>
      </c>
      <c r="AE50" s="219">
        <f t="shared" si="42"/>
        <v>12</v>
      </c>
      <c r="AF50" s="219">
        <f t="shared" si="42"/>
        <v>42</v>
      </c>
      <c r="AG50" s="219">
        <f t="shared" si="42"/>
        <v>600</v>
      </c>
      <c r="AH50" s="219">
        <f t="shared" si="42"/>
        <v>24</v>
      </c>
      <c r="AI50" s="219">
        <f t="shared" si="42"/>
        <v>29</v>
      </c>
      <c r="AJ50" s="219">
        <f t="shared" si="42"/>
        <v>0.66267970036659696</v>
      </c>
      <c r="AK50" s="219">
        <f t="shared" si="42"/>
        <v>12</v>
      </c>
      <c r="AL50" s="219">
        <f t="shared" si="42"/>
        <v>18.461973398659861</v>
      </c>
      <c r="AM50" s="219">
        <f t="shared" si="42"/>
        <v>0.9642857142857143</v>
      </c>
    </row>
    <row r="51" spans="1:39" x14ac:dyDescent="0.25">
      <c r="A51" s="24"/>
      <c r="B51" s="282"/>
      <c r="C51" s="24"/>
      <c r="D51" s="297"/>
      <c r="E51" s="288" t="s">
        <v>15</v>
      </c>
      <c r="F51" s="289"/>
      <c r="G51" s="289"/>
      <c r="H51" s="219">
        <f>MIN(H16:H33)</f>
        <v>16</v>
      </c>
      <c r="I51" s="219">
        <f t="shared" ref="I51:T51" si="43">MIN(I16:I33)</f>
        <v>45</v>
      </c>
      <c r="J51" s="219">
        <f t="shared" si="43"/>
        <v>1</v>
      </c>
      <c r="K51" s="219">
        <f t="shared" si="43"/>
        <v>5</v>
      </c>
      <c r="L51" s="219">
        <f t="shared" si="43"/>
        <v>5</v>
      </c>
      <c r="M51" s="219">
        <f t="shared" si="43"/>
        <v>11</v>
      </c>
      <c r="N51" s="219">
        <f t="shared" si="43"/>
        <v>30</v>
      </c>
      <c r="O51" s="219">
        <f t="shared" si="43"/>
        <v>16</v>
      </c>
      <c r="P51" s="219">
        <f t="shared" si="43"/>
        <v>6</v>
      </c>
      <c r="Q51" s="219">
        <f t="shared" si="43"/>
        <v>0.34033920413889429</v>
      </c>
      <c r="R51" s="219">
        <f t="shared" si="43"/>
        <v>8</v>
      </c>
      <c r="S51" s="219">
        <f t="shared" si="43"/>
        <v>3.8197186342054881</v>
      </c>
      <c r="T51" s="224">
        <f t="shared" si="43"/>
        <v>0.75</v>
      </c>
      <c r="U51" s="24"/>
      <c r="W51" s="287"/>
      <c r="X51" s="288" t="s">
        <v>15</v>
      </c>
      <c r="Y51" s="289"/>
      <c r="Z51" s="289"/>
      <c r="AA51" s="219">
        <f>MIN(AA16:AA33)</f>
        <v>16</v>
      </c>
      <c r="AB51" s="219">
        <f t="shared" ref="AB51:AM51" si="44">MIN(AB16:AB33)</f>
        <v>45</v>
      </c>
      <c r="AC51" s="219">
        <f t="shared" si="44"/>
        <v>1</v>
      </c>
      <c r="AD51" s="219">
        <f t="shared" si="44"/>
        <v>6</v>
      </c>
      <c r="AE51" s="219">
        <f t="shared" si="44"/>
        <v>2</v>
      </c>
      <c r="AF51" s="219">
        <f t="shared" si="44"/>
        <v>12</v>
      </c>
      <c r="AG51" s="219">
        <f t="shared" si="44"/>
        <v>125</v>
      </c>
      <c r="AH51" s="219">
        <f t="shared" si="44"/>
        <v>16</v>
      </c>
      <c r="AI51" s="219">
        <f t="shared" si="44"/>
        <v>7</v>
      </c>
      <c r="AJ51" s="219">
        <f t="shared" si="44"/>
        <v>0.28874932477847365</v>
      </c>
      <c r="AK51" s="219">
        <f t="shared" si="44"/>
        <v>8</v>
      </c>
      <c r="AL51" s="219">
        <f t="shared" si="44"/>
        <v>4.45633840657307</v>
      </c>
      <c r="AM51" s="219">
        <f t="shared" si="44"/>
        <v>0.91891891891891897</v>
      </c>
    </row>
    <row r="52" spans="1:39" x14ac:dyDescent="0.25">
      <c r="A52" s="24"/>
      <c r="B52" s="282"/>
      <c r="C52" s="24"/>
      <c r="D52" s="297"/>
      <c r="E52" s="288" t="s">
        <v>54</v>
      </c>
      <c r="F52" s="289"/>
      <c r="G52" s="289"/>
      <c r="H52" s="219">
        <f>MAX(H16:H33)</f>
        <v>32</v>
      </c>
      <c r="I52" s="219">
        <f t="shared" ref="I52:T52" si="45">MAX(I16:I33)</f>
        <v>240</v>
      </c>
      <c r="J52" s="219">
        <f t="shared" si="45"/>
        <v>16</v>
      </c>
      <c r="K52" s="219">
        <f t="shared" si="45"/>
        <v>45</v>
      </c>
      <c r="L52" s="219">
        <f t="shared" si="45"/>
        <v>18</v>
      </c>
      <c r="M52" s="219">
        <f t="shared" si="45"/>
        <v>78</v>
      </c>
      <c r="N52" s="219">
        <f t="shared" si="45"/>
        <v>1440</v>
      </c>
      <c r="O52" s="219">
        <f t="shared" si="45"/>
        <v>32</v>
      </c>
      <c r="P52" s="219">
        <f t="shared" si="45"/>
        <v>60</v>
      </c>
      <c r="Q52" s="219">
        <f t="shared" si="45"/>
        <v>2.0943951023931953</v>
      </c>
      <c r="R52" s="219">
        <f t="shared" si="45"/>
        <v>16</v>
      </c>
      <c r="S52" s="219">
        <f t="shared" si="45"/>
        <v>38.197186342054884</v>
      </c>
      <c r="T52" s="224">
        <f t="shared" si="45"/>
        <v>0.98742138364779874</v>
      </c>
      <c r="U52" s="24"/>
      <c r="W52" s="287"/>
      <c r="X52" s="288" t="s">
        <v>54</v>
      </c>
      <c r="Y52" s="289"/>
      <c r="Z52" s="289"/>
      <c r="AA52" s="219">
        <f>MAX(AA16:AA33)</f>
        <v>31</v>
      </c>
      <c r="AB52" s="219">
        <f t="shared" ref="AB52:AM52" si="46">MAX(AB16:AB33)</f>
        <v>240</v>
      </c>
      <c r="AC52" s="219">
        <f t="shared" si="46"/>
        <v>14</v>
      </c>
      <c r="AD52" s="219">
        <f t="shared" si="46"/>
        <v>54</v>
      </c>
      <c r="AE52" s="219">
        <f t="shared" si="46"/>
        <v>54</v>
      </c>
      <c r="AF52" s="219">
        <f t="shared" si="46"/>
        <v>122</v>
      </c>
      <c r="AG52" s="219">
        <f t="shared" si="46"/>
        <v>1440</v>
      </c>
      <c r="AH52" s="219">
        <f t="shared" si="46"/>
        <v>31</v>
      </c>
      <c r="AI52" s="219">
        <f t="shared" si="46"/>
        <v>68</v>
      </c>
      <c r="AJ52" s="219">
        <f t="shared" si="46"/>
        <v>1.7951958020513104</v>
      </c>
      <c r="AK52" s="219">
        <f t="shared" si="46"/>
        <v>15.5</v>
      </c>
      <c r="AL52" s="219">
        <f t="shared" si="46"/>
        <v>43.290144520995533</v>
      </c>
      <c r="AM52" s="219">
        <f t="shared" si="46"/>
        <v>0.98888888888888893</v>
      </c>
    </row>
    <row r="53" spans="1:39" x14ac:dyDescent="0.25">
      <c r="A53" s="24"/>
      <c r="B53" s="282"/>
      <c r="C53" s="24"/>
      <c r="D53" s="297"/>
      <c r="E53" s="288" t="s">
        <v>117</v>
      </c>
      <c r="F53" s="289"/>
      <c r="G53" s="289"/>
      <c r="H53" s="213">
        <f>(MAX(H16:H33)-MIN(H16:H33))</f>
        <v>16</v>
      </c>
      <c r="I53" s="213">
        <f t="shared" ref="I53:T53" si="47">(MAX(I16:I33)-MIN(I16:I33))</f>
        <v>195</v>
      </c>
      <c r="J53" s="213">
        <f t="shared" si="47"/>
        <v>15</v>
      </c>
      <c r="K53" s="213">
        <f t="shared" si="47"/>
        <v>40</v>
      </c>
      <c r="L53" s="213">
        <f t="shared" si="47"/>
        <v>13</v>
      </c>
      <c r="M53" s="213">
        <f t="shared" si="47"/>
        <v>67</v>
      </c>
      <c r="N53" s="213">
        <f t="shared" si="47"/>
        <v>1410</v>
      </c>
      <c r="O53" s="213">
        <f t="shared" si="47"/>
        <v>16</v>
      </c>
      <c r="P53" s="213">
        <f t="shared" si="47"/>
        <v>54</v>
      </c>
      <c r="Q53" s="213">
        <f t="shared" si="47"/>
        <v>1.7540558982543009</v>
      </c>
      <c r="R53" s="213">
        <f t="shared" si="47"/>
        <v>8</v>
      </c>
      <c r="S53" s="213">
        <f t="shared" si="47"/>
        <v>34.377467707849398</v>
      </c>
      <c r="T53" s="225">
        <f t="shared" si="47"/>
        <v>0.23742138364779874</v>
      </c>
      <c r="U53" s="24"/>
      <c r="W53" s="287"/>
      <c r="X53" s="288" t="s">
        <v>117</v>
      </c>
      <c r="Y53" s="289"/>
      <c r="Z53" s="289"/>
      <c r="AA53" s="213">
        <f>(MAX(AA16:AA33)-MIN(AA16:AA33))</f>
        <v>15</v>
      </c>
      <c r="AB53" s="213">
        <f t="shared" ref="AB53:AM53" si="48">(MAX(AB16:AB33)-MIN(AB16:AB33))</f>
        <v>195</v>
      </c>
      <c r="AC53" s="213">
        <f t="shared" si="48"/>
        <v>13</v>
      </c>
      <c r="AD53" s="213">
        <f t="shared" si="48"/>
        <v>48</v>
      </c>
      <c r="AE53" s="213">
        <f t="shared" si="48"/>
        <v>52</v>
      </c>
      <c r="AF53" s="213">
        <f t="shared" si="48"/>
        <v>110</v>
      </c>
      <c r="AG53" s="213">
        <f t="shared" si="48"/>
        <v>1315</v>
      </c>
      <c r="AH53" s="213">
        <f t="shared" si="48"/>
        <v>15</v>
      </c>
      <c r="AI53" s="213">
        <f t="shared" si="48"/>
        <v>61</v>
      </c>
      <c r="AJ53" s="213">
        <f t="shared" si="48"/>
        <v>1.5064464772728368</v>
      </c>
      <c r="AK53" s="213">
        <f t="shared" si="48"/>
        <v>7.5</v>
      </c>
      <c r="AL53" s="213">
        <f t="shared" si="48"/>
        <v>38.833806114422465</v>
      </c>
      <c r="AM53" s="213">
        <f t="shared" si="48"/>
        <v>6.9969969969969958E-2</v>
      </c>
    </row>
    <row r="54" spans="1:39" ht="15.75" thickBot="1" x14ac:dyDescent="0.3">
      <c r="A54" s="24"/>
      <c r="B54" s="282"/>
      <c r="C54" s="24"/>
      <c r="D54" s="298"/>
      <c r="E54" s="299" t="s">
        <v>118</v>
      </c>
      <c r="F54" s="300"/>
      <c r="G54" s="300"/>
      <c r="H54" s="221">
        <f>(QUARTILE(H16:H33,3)-QUARTILE(H16:H33,1))/H50</f>
        <v>0.21875</v>
      </c>
      <c r="I54" s="221">
        <f t="shared" ref="I54:T54" si="49">(QUARTILE(I16:I33,3)-QUARTILE(I16:I33,1))/I50</f>
        <v>0.47663551401869159</v>
      </c>
      <c r="J54" s="221">
        <f t="shared" si="49"/>
        <v>0.5</v>
      </c>
      <c r="K54" s="221">
        <f t="shared" si="49"/>
        <v>0.92307692307692313</v>
      </c>
      <c r="L54" s="221">
        <f t="shared" si="49"/>
        <v>0.47619047619047616</v>
      </c>
      <c r="M54" s="221">
        <f t="shared" si="49"/>
        <v>0.43571428571428572</v>
      </c>
      <c r="N54" s="221">
        <f t="shared" si="49"/>
        <v>0.64148580968280466</v>
      </c>
      <c r="O54" s="221">
        <f t="shared" si="49"/>
        <v>0.21875</v>
      </c>
      <c r="P54" s="221">
        <f t="shared" si="49"/>
        <v>0.69148936170212771</v>
      </c>
      <c r="Q54" s="221">
        <f t="shared" si="49"/>
        <v>0.61025314326777513</v>
      </c>
      <c r="R54" s="221">
        <f t="shared" si="49"/>
        <v>0.21875</v>
      </c>
      <c r="S54" s="221">
        <f t="shared" si="49"/>
        <v>0.69148936170212782</v>
      </c>
      <c r="T54" s="226">
        <f t="shared" si="49"/>
        <v>3.157749165912159E-2</v>
      </c>
      <c r="U54" s="24"/>
      <c r="W54" s="287"/>
      <c r="X54" s="288" t="s">
        <v>118</v>
      </c>
      <c r="Y54" s="289"/>
      <c r="Z54" s="289"/>
      <c r="AA54" s="221">
        <f>(QUARTILE(AA16:AA33,3)-QUARTILE(AA16:AA33,1))/AA50</f>
        <v>0.16666666666666666</v>
      </c>
      <c r="AB54" s="221">
        <f t="shared" ref="AB54:AM54" si="50">(QUARTILE(AB16:AB33,3)-QUARTILE(AB16:AB33,1))/AB50</f>
        <v>0.32110091743119268</v>
      </c>
      <c r="AC54" s="221">
        <f t="shared" si="50"/>
        <v>1.5</v>
      </c>
      <c r="AD54" s="221">
        <f t="shared" si="50"/>
        <v>0.96</v>
      </c>
      <c r="AE54" s="221">
        <f t="shared" si="50"/>
        <v>0.25</v>
      </c>
      <c r="AF54" s="221">
        <f t="shared" si="50"/>
        <v>0.69047619047619047</v>
      </c>
      <c r="AG54" s="221">
        <f t="shared" si="50"/>
        <v>0.45333333333333331</v>
      </c>
      <c r="AH54" s="221">
        <f t="shared" si="50"/>
        <v>0.16666666666666666</v>
      </c>
      <c r="AI54" s="221">
        <f t="shared" si="50"/>
        <v>0.89655172413793105</v>
      </c>
      <c r="AJ54" s="221">
        <f t="shared" si="50"/>
        <v>0.86772486772486779</v>
      </c>
      <c r="AK54" s="221">
        <f t="shared" si="50"/>
        <v>0.16666666666666666</v>
      </c>
      <c r="AL54" s="221">
        <f t="shared" si="50"/>
        <v>0.89655172413793094</v>
      </c>
      <c r="AM54" s="221">
        <f t="shared" si="50"/>
        <v>3.0669020444071562E-2</v>
      </c>
    </row>
    <row r="55" spans="1:39" x14ac:dyDescent="0.25">
      <c r="A55" s="24"/>
      <c r="B55" s="282"/>
      <c r="C55" s="24"/>
      <c r="D55" s="24"/>
      <c r="E55" s="24"/>
      <c r="F55" s="24"/>
      <c r="G55" s="24"/>
      <c r="H55" s="24"/>
      <c r="I55" s="24"/>
      <c r="J55" s="24"/>
      <c r="K55" s="24"/>
      <c r="L55" s="24"/>
      <c r="M55" s="24"/>
      <c r="N55" s="24"/>
      <c r="O55" s="24"/>
      <c r="P55" s="211"/>
      <c r="Q55" s="26"/>
      <c r="R55" s="27"/>
      <c r="S55" s="27"/>
      <c r="T55" s="212"/>
      <c r="U55" s="24"/>
    </row>
    <row r="56" spans="1:39" x14ac:dyDescent="0.25">
      <c r="A56" s="24"/>
      <c r="B56" s="282"/>
      <c r="C56" s="24"/>
      <c r="D56" s="24"/>
      <c r="E56" s="24"/>
      <c r="F56" s="24"/>
      <c r="G56" s="24"/>
      <c r="H56" s="24"/>
      <c r="I56" s="24"/>
      <c r="J56" s="24"/>
      <c r="K56" s="24"/>
      <c r="L56" s="24"/>
      <c r="M56" s="24"/>
      <c r="N56" s="24"/>
      <c r="O56" s="24"/>
      <c r="P56" s="211"/>
      <c r="Q56" s="26"/>
      <c r="R56" s="27"/>
      <c r="S56" s="27"/>
      <c r="T56" s="212"/>
      <c r="U56" s="24"/>
    </row>
    <row r="57" spans="1:39" x14ac:dyDescent="0.25">
      <c r="A57" s="24"/>
      <c r="B57" s="282"/>
      <c r="C57" s="24"/>
      <c r="D57" s="24"/>
      <c r="E57" s="24"/>
      <c r="F57" s="24"/>
      <c r="G57" s="24"/>
      <c r="H57" s="24"/>
      <c r="I57" s="24"/>
      <c r="J57" s="24"/>
      <c r="K57" s="24"/>
      <c r="L57" s="24"/>
      <c r="M57" s="24"/>
      <c r="N57" s="24"/>
      <c r="O57" s="24"/>
      <c r="P57" s="211"/>
      <c r="Q57" s="26"/>
      <c r="R57" s="27"/>
      <c r="S57" s="27"/>
      <c r="T57" s="212"/>
      <c r="U57" s="24"/>
    </row>
    <row r="58" spans="1:39" x14ac:dyDescent="0.25">
      <c r="A58" s="24"/>
      <c r="B58" s="282"/>
      <c r="C58" s="24"/>
      <c r="D58" s="24"/>
      <c r="E58" s="24"/>
      <c r="F58" s="24"/>
      <c r="G58" s="24"/>
      <c r="H58" s="24"/>
      <c r="I58" s="24"/>
      <c r="J58" s="24"/>
      <c r="K58" s="24"/>
      <c r="L58" s="24"/>
      <c r="M58" s="24"/>
      <c r="N58" s="24"/>
      <c r="O58" s="24"/>
      <c r="P58" s="211"/>
      <c r="Q58" s="26"/>
      <c r="R58" s="27"/>
      <c r="S58" s="27"/>
      <c r="T58" s="212"/>
      <c r="U58" s="24"/>
    </row>
    <row r="59" spans="1:39" x14ac:dyDescent="0.25">
      <c r="A59" s="24"/>
      <c r="B59" s="282"/>
      <c r="C59" s="24"/>
      <c r="D59" s="24"/>
      <c r="E59" s="24"/>
      <c r="F59" s="24"/>
      <c r="G59" s="24"/>
      <c r="H59" s="24"/>
      <c r="I59" s="24"/>
      <c r="J59" s="24"/>
      <c r="K59" s="24"/>
      <c r="L59" s="24"/>
      <c r="M59" s="24"/>
      <c r="N59" s="24"/>
      <c r="O59" s="24"/>
      <c r="P59" s="211"/>
      <c r="Q59" s="26"/>
      <c r="R59" s="27"/>
      <c r="S59" s="27"/>
      <c r="T59" s="212"/>
      <c r="U59" s="24"/>
    </row>
    <row r="60" spans="1:39" x14ac:dyDescent="0.25">
      <c r="A60" s="24"/>
      <c r="B60" s="282"/>
      <c r="C60" s="24"/>
      <c r="D60" s="24"/>
      <c r="E60" s="24"/>
      <c r="F60" s="24"/>
      <c r="G60" s="24"/>
      <c r="H60" s="24"/>
      <c r="I60" s="24"/>
      <c r="J60" s="24"/>
      <c r="K60" s="24"/>
      <c r="L60" s="24"/>
      <c r="M60" s="24"/>
      <c r="N60" s="24"/>
      <c r="O60" s="24"/>
      <c r="P60" s="211"/>
      <c r="Q60" s="26"/>
      <c r="R60" s="27"/>
      <c r="S60" s="27"/>
      <c r="T60" s="212"/>
      <c r="U60" s="24"/>
    </row>
    <row r="61" spans="1:39" x14ac:dyDescent="0.25">
      <c r="A61" s="24"/>
      <c r="B61" s="282"/>
      <c r="C61" s="24"/>
      <c r="D61" s="24"/>
      <c r="E61" s="24"/>
      <c r="F61" s="24"/>
      <c r="G61" s="24"/>
      <c r="H61" s="24"/>
      <c r="I61" s="24"/>
      <c r="J61" s="24"/>
      <c r="K61" s="24"/>
      <c r="L61" s="24"/>
      <c r="M61" s="24"/>
      <c r="N61" s="24"/>
      <c r="O61" s="24"/>
      <c r="P61" s="24"/>
      <c r="Q61" s="24"/>
      <c r="R61" s="24"/>
      <c r="S61" s="24"/>
      <c r="T61" s="24"/>
      <c r="U61" s="24"/>
    </row>
    <row r="62" spans="1:39" x14ac:dyDescent="0.25">
      <c r="A62" s="24"/>
      <c r="B62" s="282"/>
      <c r="C62" s="24"/>
      <c r="D62" s="24"/>
      <c r="E62" s="24"/>
      <c r="F62" s="24"/>
      <c r="G62" s="24"/>
      <c r="H62" s="24"/>
      <c r="I62" s="24"/>
      <c r="J62" s="24"/>
      <c r="K62" s="24"/>
      <c r="L62" s="24"/>
      <c r="M62" s="24"/>
      <c r="N62" s="24"/>
      <c r="O62" s="24"/>
      <c r="P62" s="24"/>
      <c r="Q62" s="24"/>
      <c r="R62" s="24"/>
      <c r="S62" s="24"/>
      <c r="T62" s="24"/>
      <c r="U62" s="24"/>
    </row>
    <row r="63" spans="1:39" x14ac:dyDescent="0.25">
      <c r="A63" s="24"/>
      <c r="B63" s="282"/>
      <c r="C63" s="24"/>
      <c r="D63" s="24"/>
      <c r="E63" s="24"/>
      <c r="F63" s="24"/>
      <c r="G63" s="24"/>
      <c r="H63" s="24"/>
      <c r="I63" s="24"/>
      <c r="J63" s="24"/>
      <c r="K63" s="24"/>
      <c r="L63" s="24"/>
      <c r="M63" s="24"/>
      <c r="N63" s="24"/>
      <c r="O63" s="24"/>
      <c r="P63" s="24"/>
      <c r="Q63" s="24"/>
      <c r="R63" s="24"/>
      <c r="S63" s="24"/>
      <c r="T63" s="24"/>
      <c r="U63" s="24"/>
    </row>
    <row r="64" spans="1:39" x14ac:dyDescent="0.25">
      <c r="A64" s="24"/>
      <c r="B64" s="282"/>
      <c r="C64" s="24"/>
      <c r="D64" s="24"/>
      <c r="E64" s="24"/>
      <c r="F64" s="24"/>
      <c r="G64" s="24"/>
    </row>
    <row r="65" spans="1:7" x14ac:dyDescent="0.25">
      <c r="A65" s="24"/>
      <c r="B65" s="282"/>
      <c r="C65" s="24"/>
      <c r="D65" s="24"/>
      <c r="E65" s="24"/>
      <c r="F65" s="24"/>
      <c r="G65" s="24"/>
    </row>
    <row r="66" spans="1:7" x14ac:dyDescent="0.25">
      <c r="A66" s="24"/>
      <c r="B66" s="282"/>
      <c r="C66" s="24"/>
      <c r="D66" s="24"/>
      <c r="E66" s="24"/>
      <c r="F66" s="24"/>
      <c r="G66" s="24"/>
    </row>
    <row r="67" spans="1:7" x14ac:dyDescent="0.25">
      <c r="A67" s="24"/>
      <c r="B67" s="282"/>
      <c r="C67" s="24"/>
      <c r="D67" s="24"/>
      <c r="E67" s="24"/>
      <c r="F67" s="24"/>
      <c r="G67" s="24"/>
    </row>
    <row r="68" spans="1:7" x14ac:dyDescent="0.25">
      <c r="A68" s="24"/>
      <c r="B68" s="24"/>
      <c r="C68" s="24"/>
      <c r="D68" s="24"/>
      <c r="E68" s="24"/>
      <c r="F68" s="24"/>
      <c r="G68" s="24"/>
    </row>
    <row r="69" spans="1:7" x14ac:dyDescent="0.25">
      <c r="A69" s="24"/>
      <c r="B69" s="24"/>
      <c r="C69" s="24"/>
      <c r="D69" s="24"/>
      <c r="E69" s="24"/>
      <c r="F69" s="24"/>
      <c r="G69" s="24"/>
    </row>
    <row r="70" spans="1:7" x14ac:dyDescent="0.25">
      <c r="A70" s="24"/>
      <c r="B70" s="24"/>
      <c r="C70" s="24"/>
      <c r="D70" s="24"/>
      <c r="E70" s="24"/>
      <c r="F70" s="24"/>
      <c r="G70" s="24"/>
    </row>
  </sheetData>
  <mergeCells count="54">
    <mergeCell ref="W49:W54"/>
    <mergeCell ref="X49:Z49"/>
    <mergeCell ref="X50:Z50"/>
    <mergeCell ref="X51:Z51"/>
    <mergeCell ref="X52:Z52"/>
    <mergeCell ref="X53:Z53"/>
    <mergeCell ref="X54:Z54"/>
    <mergeCell ref="W42:W47"/>
    <mergeCell ref="X42:Z42"/>
    <mergeCell ref="X43:Z43"/>
    <mergeCell ref="X44:Z44"/>
    <mergeCell ref="X45:Z45"/>
    <mergeCell ref="X46:Z46"/>
    <mergeCell ref="X47:Z47"/>
    <mergeCell ref="W35:W40"/>
    <mergeCell ref="X35:Z35"/>
    <mergeCell ref="X36:Z36"/>
    <mergeCell ref="X37:Z37"/>
    <mergeCell ref="X38:Z38"/>
    <mergeCell ref="X39:Z39"/>
    <mergeCell ref="X40:Z40"/>
    <mergeCell ref="D49:D54"/>
    <mergeCell ref="E49:G49"/>
    <mergeCell ref="E50:G50"/>
    <mergeCell ref="E51:G51"/>
    <mergeCell ref="E52:G52"/>
    <mergeCell ref="E53:G53"/>
    <mergeCell ref="E54:G54"/>
    <mergeCell ref="E43:G43"/>
    <mergeCell ref="E44:G44"/>
    <mergeCell ref="E45:G45"/>
    <mergeCell ref="E46:G46"/>
    <mergeCell ref="E47:G47"/>
    <mergeCell ref="B39:B49"/>
    <mergeCell ref="B50:B67"/>
    <mergeCell ref="V2:Z3"/>
    <mergeCell ref="H2:P2"/>
    <mergeCell ref="J3:P3"/>
    <mergeCell ref="C2:G3"/>
    <mergeCell ref="H3:I3"/>
    <mergeCell ref="D35:D40"/>
    <mergeCell ref="E35:G35"/>
    <mergeCell ref="E36:G36"/>
    <mergeCell ref="E37:G37"/>
    <mergeCell ref="E38:G38"/>
    <mergeCell ref="E39:G39"/>
    <mergeCell ref="E40:G40"/>
    <mergeCell ref="D42:D47"/>
    <mergeCell ref="E42:G42"/>
    <mergeCell ref="AA2:AI2"/>
    <mergeCell ref="AJ2:AM3"/>
    <mergeCell ref="AA3:AB3"/>
    <mergeCell ref="AC3:AI3"/>
    <mergeCell ref="Q2:T3"/>
  </mergeCells>
  <conditionalFormatting sqref="H40:T40">
    <cfRule type="cellIs" dxfId="147" priority="21" operator="greaterThan">
      <formula>1</formula>
    </cfRule>
    <cfRule type="cellIs" dxfId="146" priority="22" operator="between">
      <formula>0.6</formula>
      <formula>1</formula>
    </cfRule>
    <cfRule type="cellIs" dxfId="145" priority="23" operator="between">
      <formula>0.3</formula>
      <formula>0.6</formula>
    </cfRule>
    <cfRule type="cellIs" dxfId="144" priority="24" operator="lessThan">
      <formula>0.3</formula>
    </cfRule>
  </conditionalFormatting>
  <conditionalFormatting sqref="AA40:AM40">
    <cfRule type="cellIs" dxfId="143" priority="17" operator="greaterThan">
      <formula>1</formula>
    </cfRule>
    <cfRule type="cellIs" dxfId="142" priority="18" operator="between">
      <formula>0.6</formula>
      <formula>1</formula>
    </cfRule>
    <cfRule type="cellIs" dxfId="141" priority="19" operator="between">
      <formula>0.3</formula>
      <formula>0.6</formula>
    </cfRule>
    <cfRule type="cellIs" dxfId="140" priority="20" operator="lessThan">
      <formula>0.3</formula>
    </cfRule>
  </conditionalFormatting>
  <conditionalFormatting sqref="H47:T47">
    <cfRule type="cellIs" dxfId="139" priority="13" operator="greaterThan">
      <formula>1</formula>
    </cfRule>
    <cfRule type="cellIs" dxfId="138" priority="14" operator="between">
      <formula>0.6</formula>
      <formula>1</formula>
    </cfRule>
    <cfRule type="cellIs" dxfId="137" priority="15" operator="between">
      <formula>0.3</formula>
      <formula>0.6</formula>
    </cfRule>
    <cfRule type="cellIs" dxfId="136" priority="16" operator="lessThan">
      <formula>0.3</formula>
    </cfRule>
  </conditionalFormatting>
  <conditionalFormatting sqref="H54:T54">
    <cfRule type="cellIs" dxfId="103" priority="9" operator="greaterThan">
      <formula>1</formula>
    </cfRule>
    <cfRule type="cellIs" dxfId="102" priority="10" operator="between">
      <formula>0.6</formula>
      <formula>1</formula>
    </cfRule>
    <cfRule type="cellIs" dxfId="101" priority="11" operator="between">
      <formula>0.3</formula>
      <formula>0.6</formula>
    </cfRule>
    <cfRule type="cellIs" dxfId="100" priority="12" operator="lessThan">
      <formula>0.3</formula>
    </cfRule>
  </conditionalFormatting>
  <conditionalFormatting sqref="AA47:AM47">
    <cfRule type="cellIs" dxfId="99" priority="5" operator="greaterThan">
      <formula>1</formula>
    </cfRule>
    <cfRule type="cellIs" dxfId="98" priority="6" operator="between">
      <formula>0.6</formula>
      <formula>1</formula>
    </cfRule>
    <cfRule type="cellIs" dxfId="97" priority="7" operator="between">
      <formula>0.3</formula>
      <formula>0.6</formula>
    </cfRule>
    <cfRule type="cellIs" dxfId="96" priority="8" operator="lessThan">
      <formula>0.3</formula>
    </cfRule>
  </conditionalFormatting>
  <conditionalFormatting sqref="AA54:AM54">
    <cfRule type="cellIs" dxfId="95" priority="1" operator="greaterThan">
      <formula>1</formula>
    </cfRule>
    <cfRule type="cellIs" dxfId="94" priority="2" operator="between">
      <formula>0.6</formula>
      <formula>1</formula>
    </cfRule>
    <cfRule type="cellIs" dxfId="93" priority="3" operator="between">
      <formula>0.3</formula>
      <formula>0.6</formula>
    </cfRule>
    <cfRule type="cellIs" dxfId="92" priority="4" operator="lessThan">
      <formula>0.3</formula>
    </cfRule>
  </conditionalFormatting>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L54"/>
  <sheetViews>
    <sheetView showGridLines="0" topLeftCell="A25" zoomScale="115" zoomScaleNormal="115" workbookViewId="0">
      <selection activeCell="C42" sqref="C42:AL54"/>
    </sheetView>
  </sheetViews>
  <sheetFormatPr defaultRowHeight="15" x14ac:dyDescent="0.25"/>
  <cols>
    <col min="2" max="2" width="5.85546875" bestFit="1" customWidth="1"/>
    <col min="3" max="3" width="4" bestFit="1" customWidth="1"/>
    <col min="4" max="6" width="3.28515625" bestFit="1" customWidth="1"/>
    <col min="7" max="7" width="6.140625" bestFit="1" customWidth="1"/>
    <col min="8" max="8" width="7.7109375" bestFit="1" customWidth="1"/>
    <col min="9" max="11" width="6.140625" bestFit="1" customWidth="1"/>
    <col min="12" max="12" width="6.28515625" bestFit="1" customWidth="1"/>
    <col min="13" max="13" width="10.7109375" bestFit="1" customWidth="1"/>
    <col min="14" max="15" width="3" bestFit="1" customWidth="1"/>
    <col min="16" max="17" width="4.5703125" bestFit="1" customWidth="1"/>
    <col min="18" max="18" width="5.5703125" bestFit="1" customWidth="1"/>
    <col min="19" max="19" width="5.42578125" bestFit="1" customWidth="1"/>
    <col min="21" max="21" width="5.85546875" bestFit="1" customWidth="1"/>
    <col min="22" max="22" width="4" bestFit="1" customWidth="1"/>
    <col min="23" max="26" width="3.28515625" bestFit="1" customWidth="1"/>
    <col min="27" max="27" width="7.7109375" bestFit="1" customWidth="1"/>
    <col min="28" max="28" width="3.42578125" bestFit="1" customWidth="1"/>
    <col min="29" max="29" width="4.42578125" bestFit="1" customWidth="1"/>
    <col min="30" max="30" width="3.42578125" bestFit="1" customWidth="1"/>
    <col min="31" max="31" width="6.28515625" bestFit="1" customWidth="1"/>
    <col min="32" max="32" width="10.7109375" bestFit="1" customWidth="1"/>
    <col min="33" max="34" width="3.42578125" bestFit="1" customWidth="1"/>
    <col min="35" max="35" width="7.28515625" bestFit="1" customWidth="1"/>
    <col min="36" max="37" width="4.5703125" bestFit="1" customWidth="1"/>
    <col min="38" max="38" width="7.28515625" bestFit="1" customWidth="1"/>
  </cols>
  <sheetData>
    <row r="1" spans="2:38" ht="15.75" thickBot="1" x14ac:dyDescent="0.3"/>
    <row r="2" spans="2:38" ht="15.75" thickBot="1" x14ac:dyDescent="0.3">
      <c r="B2" s="234" t="s">
        <v>104</v>
      </c>
      <c r="C2" s="278"/>
      <c r="D2" s="278"/>
      <c r="E2" s="278"/>
      <c r="F2" s="235"/>
      <c r="G2" s="275" t="s">
        <v>45</v>
      </c>
      <c r="H2" s="276"/>
      <c r="I2" s="276"/>
      <c r="J2" s="276"/>
      <c r="K2" s="276"/>
      <c r="L2" s="276"/>
      <c r="M2" s="276"/>
      <c r="N2" s="276"/>
      <c r="O2" s="277"/>
      <c r="P2" s="234" t="s">
        <v>72</v>
      </c>
      <c r="Q2" s="278"/>
      <c r="R2" s="278"/>
      <c r="S2" s="235"/>
      <c r="T2" s="6"/>
      <c r="U2" s="234" t="s">
        <v>105</v>
      </c>
      <c r="V2" s="278"/>
      <c r="W2" s="278"/>
      <c r="X2" s="278"/>
      <c r="Y2" s="235"/>
      <c r="Z2" s="275" t="s">
        <v>45</v>
      </c>
      <c r="AA2" s="276"/>
      <c r="AB2" s="276"/>
      <c r="AC2" s="276"/>
      <c r="AD2" s="276"/>
      <c r="AE2" s="276"/>
      <c r="AF2" s="276"/>
      <c r="AG2" s="276"/>
      <c r="AH2" s="277"/>
      <c r="AI2" s="234" t="s">
        <v>72</v>
      </c>
      <c r="AJ2" s="278"/>
      <c r="AK2" s="278"/>
      <c r="AL2" s="235"/>
    </row>
    <row r="3" spans="2:38" ht="15.75" thickBot="1" x14ac:dyDescent="0.3">
      <c r="B3" s="236"/>
      <c r="C3" s="279"/>
      <c r="D3" s="279"/>
      <c r="E3" s="279"/>
      <c r="F3" s="237"/>
      <c r="G3" s="280" t="s">
        <v>0</v>
      </c>
      <c r="H3" s="281"/>
      <c r="I3" s="275" t="s">
        <v>1</v>
      </c>
      <c r="J3" s="276"/>
      <c r="K3" s="276"/>
      <c r="L3" s="276"/>
      <c r="M3" s="276"/>
      <c r="N3" s="276"/>
      <c r="O3" s="277"/>
      <c r="P3" s="236"/>
      <c r="Q3" s="279"/>
      <c r="R3" s="279"/>
      <c r="S3" s="237"/>
      <c r="T3" s="6"/>
      <c r="U3" s="236"/>
      <c r="V3" s="279"/>
      <c r="W3" s="279"/>
      <c r="X3" s="279"/>
      <c r="Y3" s="237"/>
      <c r="Z3" s="280" t="s">
        <v>0</v>
      </c>
      <c r="AA3" s="281"/>
      <c r="AB3" s="275" t="s">
        <v>1</v>
      </c>
      <c r="AC3" s="276"/>
      <c r="AD3" s="276"/>
      <c r="AE3" s="276"/>
      <c r="AF3" s="276"/>
      <c r="AG3" s="276"/>
      <c r="AH3" s="277"/>
      <c r="AI3" s="236"/>
      <c r="AJ3" s="279"/>
      <c r="AK3" s="279"/>
      <c r="AL3" s="237"/>
    </row>
    <row r="4" spans="2:38" ht="15.75" thickBot="1" x14ac:dyDescent="0.3">
      <c r="B4" s="109" t="s">
        <v>2</v>
      </c>
      <c r="C4" s="110" t="s">
        <v>79</v>
      </c>
      <c r="D4" s="111" t="s">
        <v>74</v>
      </c>
      <c r="E4" s="111" t="s">
        <v>75</v>
      </c>
      <c r="F4" s="111" t="s">
        <v>76</v>
      </c>
      <c r="G4" s="112" t="s">
        <v>3</v>
      </c>
      <c r="H4" s="113" t="s">
        <v>4</v>
      </c>
      <c r="I4" s="111" t="s">
        <v>5</v>
      </c>
      <c r="J4" s="111" t="s">
        <v>6</v>
      </c>
      <c r="K4" s="111" t="s">
        <v>7</v>
      </c>
      <c r="L4" s="111" t="s">
        <v>1</v>
      </c>
      <c r="M4" s="113" t="s">
        <v>8</v>
      </c>
      <c r="N4" s="111" t="s">
        <v>9</v>
      </c>
      <c r="O4" s="113" t="s">
        <v>10</v>
      </c>
      <c r="P4" s="114" t="s">
        <v>11</v>
      </c>
      <c r="Q4" s="111" t="s">
        <v>77</v>
      </c>
      <c r="R4" s="111" t="s">
        <v>78</v>
      </c>
      <c r="S4" s="115" t="s">
        <v>14</v>
      </c>
      <c r="U4" s="109" t="s">
        <v>2</v>
      </c>
      <c r="V4" s="110" t="s">
        <v>79</v>
      </c>
      <c r="W4" s="111" t="s">
        <v>74</v>
      </c>
      <c r="X4" s="111" t="s">
        <v>75</v>
      </c>
      <c r="Y4" s="111" t="s">
        <v>76</v>
      </c>
      <c r="Z4" s="112" t="s">
        <v>3</v>
      </c>
      <c r="AA4" s="113" t="s">
        <v>4</v>
      </c>
      <c r="AB4" s="111" t="s">
        <v>5</v>
      </c>
      <c r="AC4" s="111" t="s">
        <v>6</v>
      </c>
      <c r="AD4" s="111" t="s">
        <v>7</v>
      </c>
      <c r="AE4" s="111" t="s">
        <v>1</v>
      </c>
      <c r="AF4" s="113" t="s">
        <v>8</v>
      </c>
      <c r="AG4" s="111" t="s">
        <v>9</v>
      </c>
      <c r="AH4" s="113" t="s">
        <v>10</v>
      </c>
      <c r="AI4" s="114" t="s">
        <v>11</v>
      </c>
      <c r="AJ4" s="111" t="s">
        <v>77</v>
      </c>
      <c r="AK4" s="111" t="s">
        <v>78</v>
      </c>
      <c r="AL4" s="115" t="s">
        <v>14</v>
      </c>
    </row>
    <row r="5" spans="2:38" ht="15.75" thickTop="1" x14ac:dyDescent="0.25">
      <c r="B5" s="54">
        <v>1</v>
      </c>
      <c r="C5" s="55" t="s">
        <v>16</v>
      </c>
      <c r="D5" s="52">
        <v>3</v>
      </c>
      <c r="E5" s="52">
        <v>3</v>
      </c>
      <c r="F5" s="57">
        <v>2</v>
      </c>
      <c r="G5" s="52">
        <v>11</v>
      </c>
      <c r="H5" s="57">
        <v>70</v>
      </c>
      <c r="I5" s="52">
        <v>9</v>
      </c>
      <c r="J5" s="52">
        <v>24</v>
      </c>
      <c r="K5" s="52">
        <v>2</v>
      </c>
      <c r="L5" s="24">
        <f t="shared" ref="L5:L33" si="0">SUM(I5:K5)</f>
        <v>35</v>
      </c>
      <c r="M5" s="57">
        <v>324</v>
      </c>
      <c r="N5" s="52">
        <f t="shared" ref="N5" si="1">G5</f>
        <v>11</v>
      </c>
      <c r="O5" s="7">
        <f t="shared" ref="O5" si="2">I5+J5</f>
        <v>33</v>
      </c>
      <c r="P5" s="2">
        <f>((PI()*B5)/2)*(N5/O5)</f>
        <v>0.52359877559829882</v>
      </c>
      <c r="Q5" s="3">
        <f t="shared" ref="Q5" si="3">N5/(4*B5)</f>
        <v>2.75</v>
      </c>
      <c r="R5" s="3">
        <f t="shared" ref="R5" si="4">O5/(2*(PI())*(B5^2))</f>
        <v>5.2521131220325463</v>
      </c>
      <c r="S5" s="66">
        <f t="shared" ref="S5" si="5">((3*J5)+(4*K5))/(I5+(3*J5)+(4*K5))</f>
        <v>0.898876404494382</v>
      </c>
      <c r="U5" s="91">
        <v>1</v>
      </c>
      <c r="V5" s="92" t="s">
        <v>16</v>
      </c>
      <c r="W5" s="89">
        <v>3</v>
      </c>
      <c r="X5" s="89">
        <v>3</v>
      </c>
      <c r="Y5" s="94">
        <v>2</v>
      </c>
      <c r="Z5" s="89">
        <v>13</v>
      </c>
      <c r="AA5" s="94">
        <v>70</v>
      </c>
      <c r="AB5" s="89">
        <v>10</v>
      </c>
      <c r="AC5" s="89">
        <v>27</v>
      </c>
      <c r="AD5" s="89">
        <v>2</v>
      </c>
      <c r="AE5" s="24">
        <f t="shared" ref="AE5:AE33" si="6">SUM(AB5:AD5)</f>
        <v>39</v>
      </c>
      <c r="AF5" s="94">
        <v>324</v>
      </c>
      <c r="AG5" s="89">
        <f>'Circle 1'!Z5</f>
        <v>21</v>
      </c>
      <c r="AH5" s="7">
        <f t="shared" ref="AH5:AH33" si="7">AB5+AC5</f>
        <v>37</v>
      </c>
      <c r="AI5" s="2">
        <f>((PI()*U5)/2)*(AG5/AH5)</f>
        <v>0.8915330503430493</v>
      </c>
      <c r="AJ5" s="3">
        <f t="shared" ref="AJ5:AJ33" si="8">AG5/(4*U5)</f>
        <v>5.25</v>
      </c>
      <c r="AK5" s="3">
        <f t="shared" ref="AK5:AK33" si="9">AH5/(2*(PI())*(U5^2))</f>
        <v>5.8887328944001274</v>
      </c>
      <c r="AL5" s="106">
        <f t="shared" ref="AL5:AL33" si="10">((3*AC5)+(4*AD5))/(AB5+(3*AC5)+(4*AD5))</f>
        <v>0.89898989898989901</v>
      </c>
    </row>
    <row r="6" spans="2:38" x14ac:dyDescent="0.25">
      <c r="B6" s="54">
        <v>1</v>
      </c>
      <c r="C6" s="55" t="s">
        <v>17</v>
      </c>
      <c r="D6" s="52">
        <v>1</v>
      </c>
      <c r="E6" s="52">
        <v>1</v>
      </c>
      <c r="F6" s="57">
        <v>1</v>
      </c>
      <c r="G6" s="52">
        <v>8</v>
      </c>
      <c r="H6" s="57">
        <v>59</v>
      </c>
      <c r="I6" s="52">
        <v>4</v>
      </c>
      <c r="J6" s="52">
        <v>4</v>
      </c>
      <c r="K6" s="52">
        <v>3</v>
      </c>
      <c r="L6" s="24">
        <f t="shared" si="0"/>
        <v>11</v>
      </c>
      <c r="M6" s="57">
        <v>317</v>
      </c>
      <c r="N6" s="52">
        <f t="shared" ref="N6:N33" si="11">G6</f>
        <v>8</v>
      </c>
      <c r="O6" s="7">
        <f t="shared" ref="O6:O33" si="12">I6+J6</f>
        <v>8</v>
      </c>
      <c r="P6" s="2">
        <f t="shared" ref="P6:P33" si="13">((PI()*B6)/2)*(N6/O6)</f>
        <v>1.5707963267948966</v>
      </c>
      <c r="Q6" s="3">
        <f t="shared" ref="Q6:Q33" si="14">N6/(4*B6)</f>
        <v>2</v>
      </c>
      <c r="R6" s="3">
        <f t="shared" ref="R6:R33" si="15">O6/(2*(PI())*(B6^2))</f>
        <v>1.2732395447351628</v>
      </c>
      <c r="S6" s="66">
        <f t="shared" ref="S6:S33" si="16">((3*J6)+(4*K6))/(I6+(3*J6)+(4*K6))</f>
        <v>0.8571428571428571</v>
      </c>
      <c r="U6" s="91">
        <v>1</v>
      </c>
      <c r="V6" s="92" t="s">
        <v>17</v>
      </c>
      <c r="W6" s="89">
        <v>1</v>
      </c>
      <c r="X6" s="89">
        <v>1</v>
      </c>
      <c r="Y6" s="94">
        <v>1</v>
      </c>
      <c r="Z6" s="89">
        <v>8</v>
      </c>
      <c r="AA6" s="94">
        <v>59</v>
      </c>
      <c r="AB6" s="89">
        <v>4</v>
      </c>
      <c r="AC6" s="89">
        <v>4</v>
      </c>
      <c r="AD6" s="89">
        <v>2</v>
      </c>
      <c r="AE6" s="24">
        <f t="shared" si="6"/>
        <v>10</v>
      </c>
      <c r="AF6" s="94">
        <v>317</v>
      </c>
      <c r="AG6" s="89">
        <f>'Circle 1'!Z6</f>
        <v>16</v>
      </c>
      <c r="AH6" s="7">
        <f t="shared" si="7"/>
        <v>8</v>
      </c>
      <c r="AI6" s="2">
        <f t="shared" ref="AI6:AI33" si="17">((PI()*U6)/2)*(AG6/AH6)</f>
        <v>3.1415926535897931</v>
      </c>
      <c r="AJ6" s="3">
        <f t="shared" si="8"/>
        <v>4</v>
      </c>
      <c r="AK6" s="3">
        <f t="shared" si="9"/>
        <v>1.2732395447351628</v>
      </c>
      <c r="AL6" s="106">
        <f t="shared" si="10"/>
        <v>0.83333333333333337</v>
      </c>
    </row>
    <row r="7" spans="2:38" x14ac:dyDescent="0.25">
      <c r="B7" s="54">
        <v>1</v>
      </c>
      <c r="C7" s="55" t="s">
        <v>18</v>
      </c>
      <c r="D7" s="52">
        <v>2</v>
      </c>
      <c r="E7" s="52">
        <v>2</v>
      </c>
      <c r="F7" s="57">
        <v>3</v>
      </c>
      <c r="G7" s="52">
        <v>14</v>
      </c>
      <c r="H7" s="57"/>
      <c r="I7" s="52">
        <v>12</v>
      </c>
      <c r="J7" s="52">
        <v>34</v>
      </c>
      <c r="K7" s="52">
        <v>2</v>
      </c>
      <c r="L7" s="24">
        <f t="shared" si="0"/>
        <v>48</v>
      </c>
      <c r="M7" s="57">
        <v>1177</v>
      </c>
      <c r="N7" s="52">
        <f t="shared" si="11"/>
        <v>14</v>
      </c>
      <c r="O7" s="7">
        <f t="shared" si="12"/>
        <v>46</v>
      </c>
      <c r="P7" s="2">
        <f t="shared" si="13"/>
        <v>0.47806844728540332</v>
      </c>
      <c r="Q7" s="3">
        <f t="shared" si="14"/>
        <v>3.5</v>
      </c>
      <c r="R7" s="3">
        <f t="shared" si="15"/>
        <v>7.3211273822271856</v>
      </c>
      <c r="S7" s="66">
        <f t="shared" si="16"/>
        <v>0.90163934426229508</v>
      </c>
      <c r="U7" s="91">
        <v>1</v>
      </c>
      <c r="V7" s="92" t="s">
        <v>18</v>
      </c>
      <c r="W7" s="89">
        <v>2</v>
      </c>
      <c r="X7" s="89">
        <v>2</v>
      </c>
      <c r="Y7" s="94">
        <v>3</v>
      </c>
      <c r="Z7" s="89">
        <v>14</v>
      </c>
      <c r="AA7" s="94"/>
      <c r="AB7" s="89">
        <v>11</v>
      </c>
      <c r="AC7" s="89">
        <v>34</v>
      </c>
      <c r="AD7" s="89">
        <v>2</v>
      </c>
      <c r="AE7" s="24">
        <f t="shared" si="6"/>
        <v>47</v>
      </c>
      <c r="AF7" s="94">
        <v>1177</v>
      </c>
      <c r="AG7" s="89">
        <f>'Circle 1'!Z7</f>
        <v>20</v>
      </c>
      <c r="AH7" s="7">
        <f t="shared" si="7"/>
        <v>45</v>
      </c>
      <c r="AI7" s="2">
        <f t="shared" si="17"/>
        <v>0.69813170079773179</v>
      </c>
      <c r="AJ7" s="3">
        <f t="shared" si="8"/>
        <v>5</v>
      </c>
      <c r="AK7" s="3">
        <f t="shared" si="9"/>
        <v>7.1619724391352904</v>
      </c>
      <c r="AL7" s="106">
        <f t="shared" si="10"/>
        <v>0.90909090909090906</v>
      </c>
    </row>
    <row r="8" spans="2:38" x14ac:dyDescent="0.25">
      <c r="B8" s="54">
        <v>1</v>
      </c>
      <c r="C8" s="55" t="s">
        <v>19</v>
      </c>
      <c r="D8" s="52">
        <v>4</v>
      </c>
      <c r="E8" s="52">
        <v>3</v>
      </c>
      <c r="F8" s="57">
        <v>3</v>
      </c>
      <c r="G8" s="52">
        <v>12</v>
      </c>
      <c r="H8" s="57">
        <v>53</v>
      </c>
      <c r="I8" s="52">
        <v>3</v>
      </c>
      <c r="J8" s="52">
        <v>17</v>
      </c>
      <c r="K8" s="52">
        <v>1</v>
      </c>
      <c r="L8" s="24">
        <f t="shared" si="0"/>
        <v>21</v>
      </c>
      <c r="M8" s="57">
        <v>333</v>
      </c>
      <c r="N8" s="52">
        <f t="shared" si="11"/>
        <v>12</v>
      </c>
      <c r="O8" s="7">
        <f t="shared" si="12"/>
        <v>20</v>
      </c>
      <c r="P8" s="2">
        <f t="shared" si="13"/>
        <v>0.94247779607693793</v>
      </c>
      <c r="Q8" s="3">
        <f t="shared" si="14"/>
        <v>3</v>
      </c>
      <c r="R8" s="3">
        <f t="shared" si="15"/>
        <v>3.183098861837907</v>
      </c>
      <c r="S8" s="66">
        <f t="shared" si="16"/>
        <v>0.94827586206896552</v>
      </c>
      <c r="U8" s="91">
        <v>1</v>
      </c>
      <c r="V8" s="92" t="s">
        <v>19</v>
      </c>
      <c r="W8" s="89">
        <v>4</v>
      </c>
      <c r="X8" s="89">
        <v>3</v>
      </c>
      <c r="Y8" s="94">
        <v>3</v>
      </c>
      <c r="Z8" s="89">
        <v>12</v>
      </c>
      <c r="AA8" s="94">
        <v>53</v>
      </c>
      <c r="AB8" s="89">
        <v>3</v>
      </c>
      <c r="AC8" s="89">
        <v>17</v>
      </c>
      <c r="AD8" s="89">
        <v>1</v>
      </c>
      <c r="AE8" s="24">
        <f t="shared" si="6"/>
        <v>21</v>
      </c>
      <c r="AF8" s="94">
        <v>333</v>
      </c>
      <c r="AG8" s="89">
        <f>'Circle 1'!Z8</f>
        <v>16</v>
      </c>
      <c r="AH8" s="7">
        <f t="shared" si="7"/>
        <v>20</v>
      </c>
      <c r="AI8" s="2">
        <f t="shared" si="17"/>
        <v>1.2566370614359172</v>
      </c>
      <c r="AJ8" s="3">
        <f t="shared" si="8"/>
        <v>4</v>
      </c>
      <c r="AK8" s="3">
        <f t="shared" si="9"/>
        <v>3.183098861837907</v>
      </c>
      <c r="AL8" s="106">
        <f t="shared" si="10"/>
        <v>0.94827586206896552</v>
      </c>
    </row>
    <row r="9" spans="2:38" x14ac:dyDescent="0.25">
      <c r="B9" s="54">
        <v>1</v>
      </c>
      <c r="C9" s="55" t="s">
        <v>20</v>
      </c>
      <c r="D9" s="52">
        <v>0</v>
      </c>
      <c r="E9" s="52">
        <v>1</v>
      </c>
      <c r="F9" s="57">
        <v>1</v>
      </c>
      <c r="G9" s="52">
        <v>7</v>
      </c>
      <c r="H9" s="57">
        <v>70</v>
      </c>
      <c r="I9" s="52">
        <v>3</v>
      </c>
      <c r="J9" s="52">
        <v>7</v>
      </c>
      <c r="K9" s="52">
        <v>1</v>
      </c>
      <c r="L9" s="24">
        <f t="shared" si="0"/>
        <v>11</v>
      </c>
      <c r="M9" s="57">
        <v>150</v>
      </c>
      <c r="N9" s="52">
        <f t="shared" si="11"/>
        <v>7</v>
      </c>
      <c r="O9" s="7">
        <f t="shared" si="12"/>
        <v>10</v>
      </c>
      <c r="P9" s="2">
        <f t="shared" si="13"/>
        <v>1.0995574287564276</v>
      </c>
      <c r="Q9" s="3">
        <f t="shared" si="14"/>
        <v>1.75</v>
      </c>
      <c r="R9" s="3">
        <f t="shared" si="15"/>
        <v>1.5915494309189535</v>
      </c>
      <c r="S9" s="66">
        <f t="shared" si="16"/>
        <v>0.8928571428571429</v>
      </c>
      <c r="U9" s="91">
        <v>1</v>
      </c>
      <c r="V9" s="92" t="s">
        <v>20</v>
      </c>
      <c r="W9" s="89">
        <v>0</v>
      </c>
      <c r="X9" s="89">
        <v>1</v>
      </c>
      <c r="Y9" s="94">
        <v>1</v>
      </c>
      <c r="Z9" s="89">
        <v>7</v>
      </c>
      <c r="AA9" s="94">
        <v>70</v>
      </c>
      <c r="AB9" s="89">
        <v>3</v>
      </c>
      <c r="AC9" s="89">
        <v>8</v>
      </c>
      <c r="AD9" s="89">
        <v>1</v>
      </c>
      <c r="AE9" s="24">
        <f t="shared" si="6"/>
        <v>12</v>
      </c>
      <c r="AF9" s="94">
        <v>150</v>
      </c>
      <c r="AG9" s="89">
        <f>'Circle 1'!Z9</f>
        <v>16</v>
      </c>
      <c r="AH9" s="7">
        <f t="shared" si="7"/>
        <v>11</v>
      </c>
      <c r="AI9" s="2">
        <f t="shared" si="17"/>
        <v>2.2847946571562132</v>
      </c>
      <c r="AJ9" s="3">
        <f t="shared" si="8"/>
        <v>4</v>
      </c>
      <c r="AK9" s="3">
        <f t="shared" si="9"/>
        <v>1.7507043740108488</v>
      </c>
      <c r="AL9" s="106">
        <f t="shared" si="10"/>
        <v>0.90322580645161288</v>
      </c>
    </row>
    <row r="10" spans="2:38" x14ac:dyDescent="0.25">
      <c r="B10" s="54">
        <v>1</v>
      </c>
      <c r="C10" s="55" t="s">
        <v>21</v>
      </c>
      <c r="D10" s="52">
        <v>2</v>
      </c>
      <c r="E10" s="52">
        <v>3</v>
      </c>
      <c r="F10" s="57">
        <v>2</v>
      </c>
      <c r="G10" s="52">
        <v>14</v>
      </c>
      <c r="H10" s="57">
        <v>32</v>
      </c>
      <c r="I10" s="52">
        <v>5</v>
      </c>
      <c r="J10" s="52">
        <v>26</v>
      </c>
      <c r="K10" s="52">
        <v>1</v>
      </c>
      <c r="L10" s="24">
        <f t="shared" si="0"/>
        <v>32</v>
      </c>
      <c r="M10" s="57">
        <v>330</v>
      </c>
      <c r="N10" s="52">
        <f t="shared" si="11"/>
        <v>14</v>
      </c>
      <c r="O10" s="7">
        <f t="shared" si="12"/>
        <v>31</v>
      </c>
      <c r="P10" s="2">
        <f t="shared" si="13"/>
        <v>0.70939188952027588</v>
      </c>
      <c r="Q10" s="3">
        <f t="shared" si="14"/>
        <v>3.5</v>
      </c>
      <c r="R10" s="3">
        <f t="shared" si="15"/>
        <v>4.9338032358487558</v>
      </c>
      <c r="S10" s="66">
        <f t="shared" si="16"/>
        <v>0.94252873563218387</v>
      </c>
      <c r="U10" s="91">
        <v>1</v>
      </c>
      <c r="V10" s="92" t="s">
        <v>21</v>
      </c>
      <c r="W10" s="89">
        <v>2</v>
      </c>
      <c r="X10" s="89">
        <v>3</v>
      </c>
      <c r="Y10" s="94">
        <v>2</v>
      </c>
      <c r="Z10" s="89">
        <v>14</v>
      </c>
      <c r="AA10" s="94">
        <v>32</v>
      </c>
      <c r="AB10" s="89">
        <v>6</v>
      </c>
      <c r="AC10" s="89">
        <v>25</v>
      </c>
      <c r="AD10" s="89">
        <v>1</v>
      </c>
      <c r="AE10" s="24">
        <f t="shared" si="6"/>
        <v>32</v>
      </c>
      <c r="AF10" s="94">
        <v>330</v>
      </c>
      <c r="AG10" s="89">
        <f>'Circle 1'!Z10</f>
        <v>23</v>
      </c>
      <c r="AH10" s="7">
        <f t="shared" si="7"/>
        <v>31</v>
      </c>
      <c r="AI10" s="2">
        <f t="shared" si="17"/>
        <v>1.1654295327833104</v>
      </c>
      <c r="AJ10" s="3">
        <f t="shared" si="8"/>
        <v>5.75</v>
      </c>
      <c r="AK10" s="3">
        <f t="shared" si="9"/>
        <v>4.9338032358487558</v>
      </c>
      <c r="AL10" s="106">
        <f t="shared" si="10"/>
        <v>0.92941176470588238</v>
      </c>
    </row>
    <row r="11" spans="2:38" x14ac:dyDescent="0.25">
      <c r="B11" s="54">
        <v>1</v>
      </c>
      <c r="C11" s="55" t="s">
        <v>22</v>
      </c>
      <c r="D11" s="52">
        <v>0</v>
      </c>
      <c r="E11" s="52">
        <v>0</v>
      </c>
      <c r="F11" s="57">
        <v>1</v>
      </c>
      <c r="G11" s="52">
        <v>11</v>
      </c>
      <c r="H11" s="57">
        <v>30</v>
      </c>
      <c r="I11" s="52">
        <v>3</v>
      </c>
      <c r="J11" s="52">
        <v>20</v>
      </c>
      <c r="K11" s="52">
        <v>2</v>
      </c>
      <c r="L11" s="24">
        <f t="shared" si="0"/>
        <v>25</v>
      </c>
      <c r="M11" s="57">
        <v>300</v>
      </c>
      <c r="N11" s="52">
        <f t="shared" si="11"/>
        <v>11</v>
      </c>
      <c r="O11" s="7">
        <f t="shared" si="12"/>
        <v>23</v>
      </c>
      <c r="P11" s="2">
        <f t="shared" si="13"/>
        <v>0.75125041716277663</v>
      </c>
      <c r="Q11" s="3">
        <f t="shared" si="14"/>
        <v>2.75</v>
      </c>
      <c r="R11" s="3">
        <f t="shared" si="15"/>
        <v>3.6605636911135928</v>
      </c>
      <c r="S11" s="66">
        <f t="shared" si="16"/>
        <v>0.95774647887323938</v>
      </c>
      <c r="U11" s="91">
        <v>1</v>
      </c>
      <c r="V11" s="92" t="s">
        <v>22</v>
      </c>
      <c r="W11" s="89">
        <v>0</v>
      </c>
      <c r="X11" s="89">
        <v>0</v>
      </c>
      <c r="Y11" s="94">
        <v>1</v>
      </c>
      <c r="Z11" s="89">
        <v>11</v>
      </c>
      <c r="AA11" s="94">
        <v>30</v>
      </c>
      <c r="AB11" s="89">
        <v>2</v>
      </c>
      <c r="AC11" s="89">
        <v>20</v>
      </c>
      <c r="AD11" s="89">
        <v>2</v>
      </c>
      <c r="AE11" s="24">
        <f t="shared" si="6"/>
        <v>24</v>
      </c>
      <c r="AF11" s="94">
        <v>300</v>
      </c>
      <c r="AG11" s="89">
        <f>'Circle 1'!Z11</f>
        <v>17</v>
      </c>
      <c r="AH11" s="7">
        <f t="shared" si="7"/>
        <v>22</v>
      </c>
      <c r="AI11" s="2">
        <f t="shared" si="17"/>
        <v>1.2137971616142382</v>
      </c>
      <c r="AJ11" s="3">
        <f t="shared" si="8"/>
        <v>4.25</v>
      </c>
      <c r="AK11" s="3">
        <f t="shared" si="9"/>
        <v>3.5014087480216975</v>
      </c>
      <c r="AL11" s="106">
        <f t="shared" si="10"/>
        <v>0.97142857142857142</v>
      </c>
    </row>
    <row r="12" spans="2:38" x14ac:dyDescent="0.25">
      <c r="B12" s="54">
        <v>1</v>
      </c>
      <c r="C12" s="55" t="s">
        <v>23</v>
      </c>
      <c r="D12" s="52">
        <v>3</v>
      </c>
      <c r="E12" s="52">
        <v>3</v>
      </c>
      <c r="F12" s="57">
        <v>3</v>
      </c>
      <c r="G12" s="52">
        <v>16</v>
      </c>
      <c r="H12" s="57">
        <v>28</v>
      </c>
      <c r="I12" s="52">
        <v>7</v>
      </c>
      <c r="J12" s="52">
        <v>12</v>
      </c>
      <c r="K12" s="52">
        <v>6</v>
      </c>
      <c r="L12" s="24">
        <f t="shared" si="0"/>
        <v>25</v>
      </c>
      <c r="M12" s="57">
        <v>150</v>
      </c>
      <c r="N12" s="52">
        <f t="shared" si="11"/>
        <v>16</v>
      </c>
      <c r="O12" s="7">
        <f t="shared" si="12"/>
        <v>19</v>
      </c>
      <c r="P12" s="2">
        <f t="shared" si="13"/>
        <v>1.3227758541430708</v>
      </c>
      <c r="Q12" s="3">
        <f t="shared" si="14"/>
        <v>4</v>
      </c>
      <c r="R12" s="3">
        <f t="shared" si="15"/>
        <v>3.0239439187460113</v>
      </c>
      <c r="S12" s="66">
        <f t="shared" si="16"/>
        <v>0.89552238805970152</v>
      </c>
      <c r="U12" s="91">
        <v>1</v>
      </c>
      <c r="V12" s="92" t="s">
        <v>23</v>
      </c>
      <c r="W12" s="89">
        <v>3</v>
      </c>
      <c r="X12" s="89">
        <v>3</v>
      </c>
      <c r="Y12" s="94">
        <v>3</v>
      </c>
      <c r="Z12" s="89">
        <v>16</v>
      </c>
      <c r="AA12" s="94">
        <v>28</v>
      </c>
      <c r="AB12" s="89">
        <v>7</v>
      </c>
      <c r="AC12" s="89">
        <v>12</v>
      </c>
      <c r="AD12" s="89">
        <v>6</v>
      </c>
      <c r="AE12" s="24">
        <f t="shared" si="6"/>
        <v>25</v>
      </c>
      <c r="AF12" s="94">
        <v>150</v>
      </c>
      <c r="AG12" s="89">
        <f>'Circle 1'!Z12</f>
        <v>19</v>
      </c>
      <c r="AH12" s="7">
        <f t="shared" si="7"/>
        <v>19</v>
      </c>
      <c r="AI12" s="2">
        <f t="shared" si="17"/>
        <v>1.5707963267948966</v>
      </c>
      <c r="AJ12" s="3">
        <f t="shared" si="8"/>
        <v>4.75</v>
      </c>
      <c r="AK12" s="3">
        <f t="shared" si="9"/>
        <v>3.0239439187460113</v>
      </c>
      <c r="AL12" s="106">
        <f t="shared" si="10"/>
        <v>0.89552238805970152</v>
      </c>
    </row>
    <row r="13" spans="2:38" x14ac:dyDescent="0.25">
      <c r="B13" s="54">
        <v>1</v>
      </c>
      <c r="C13" s="55" t="s">
        <v>24</v>
      </c>
      <c r="D13" s="52">
        <v>1</v>
      </c>
      <c r="E13" s="52">
        <v>0</v>
      </c>
      <c r="F13" s="57">
        <v>3</v>
      </c>
      <c r="G13" s="52">
        <v>14</v>
      </c>
      <c r="H13" s="57">
        <v>120</v>
      </c>
      <c r="I13" s="52">
        <v>5</v>
      </c>
      <c r="J13" s="52">
        <v>24</v>
      </c>
      <c r="K13" s="52">
        <v>4</v>
      </c>
      <c r="L13" s="24">
        <f t="shared" si="0"/>
        <v>33</v>
      </c>
      <c r="M13" s="57">
        <v>480</v>
      </c>
      <c r="N13" s="52">
        <f t="shared" si="11"/>
        <v>14</v>
      </c>
      <c r="O13" s="7">
        <f t="shared" si="12"/>
        <v>29</v>
      </c>
      <c r="P13" s="2">
        <f t="shared" si="13"/>
        <v>0.75831546810788109</v>
      </c>
      <c r="Q13" s="3">
        <f t="shared" si="14"/>
        <v>3.5</v>
      </c>
      <c r="R13" s="3">
        <f t="shared" si="15"/>
        <v>4.6154933496649653</v>
      </c>
      <c r="S13" s="66">
        <f t="shared" si="16"/>
        <v>0.94623655913978499</v>
      </c>
      <c r="U13" s="91">
        <v>1</v>
      </c>
      <c r="V13" s="92" t="s">
        <v>24</v>
      </c>
      <c r="W13" s="89">
        <v>1</v>
      </c>
      <c r="X13" s="89">
        <v>0</v>
      </c>
      <c r="Y13" s="94">
        <v>3</v>
      </c>
      <c r="Z13" s="89">
        <v>14</v>
      </c>
      <c r="AA13" s="94">
        <v>120</v>
      </c>
      <c r="AB13" s="89">
        <v>5</v>
      </c>
      <c r="AC13" s="89">
        <v>24</v>
      </c>
      <c r="AD13" s="89">
        <v>4</v>
      </c>
      <c r="AE13" s="24">
        <f t="shared" si="6"/>
        <v>33</v>
      </c>
      <c r="AF13" s="94">
        <v>480</v>
      </c>
      <c r="AG13" s="89">
        <f>'Circle 1'!Z13</f>
        <v>16</v>
      </c>
      <c r="AH13" s="7">
        <f t="shared" si="7"/>
        <v>29</v>
      </c>
      <c r="AI13" s="2">
        <f t="shared" si="17"/>
        <v>0.86664624926614986</v>
      </c>
      <c r="AJ13" s="3">
        <f t="shared" si="8"/>
        <v>4</v>
      </c>
      <c r="AK13" s="3">
        <f t="shared" si="9"/>
        <v>4.6154933496649653</v>
      </c>
      <c r="AL13" s="106">
        <f t="shared" si="10"/>
        <v>0.94623655913978499</v>
      </c>
    </row>
    <row r="14" spans="2:38" x14ac:dyDescent="0.25">
      <c r="B14" s="54">
        <v>1</v>
      </c>
      <c r="C14" s="55" t="s">
        <v>25</v>
      </c>
      <c r="D14" s="52">
        <v>4</v>
      </c>
      <c r="E14" s="52">
        <v>4</v>
      </c>
      <c r="F14" s="57">
        <v>4</v>
      </c>
      <c r="G14" s="52">
        <v>12</v>
      </c>
      <c r="H14" s="57">
        <v>20</v>
      </c>
      <c r="I14" s="52">
        <v>5</v>
      </c>
      <c r="J14" s="52">
        <v>19</v>
      </c>
      <c r="K14" s="52">
        <v>1</v>
      </c>
      <c r="L14" s="24">
        <f t="shared" si="0"/>
        <v>25</v>
      </c>
      <c r="M14" s="57">
        <v>186</v>
      </c>
      <c r="N14" s="52">
        <f t="shared" si="11"/>
        <v>12</v>
      </c>
      <c r="O14" s="7">
        <f t="shared" si="12"/>
        <v>24</v>
      </c>
      <c r="P14" s="2">
        <f t="shared" si="13"/>
        <v>0.78539816339744828</v>
      </c>
      <c r="Q14" s="3">
        <f t="shared" si="14"/>
        <v>3</v>
      </c>
      <c r="R14" s="3">
        <f t="shared" si="15"/>
        <v>3.8197186342054881</v>
      </c>
      <c r="S14" s="66">
        <f t="shared" si="16"/>
        <v>0.9242424242424242</v>
      </c>
      <c r="U14" s="91">
        <v>1</v>
      </c>
      <c r="V14" s="92" t="s">
        <v>25</v>
      </c>
      <c r="W14" s="89">
        <v>4</v>
      </c>
      <c r="X14" s="89">
        <v>4</v>
      </c>
      <c r="Y14" s="94">
        <v>4</v>
      </c>
      <c r="Z14" s="89">
        <v>12</v>
      </c>
      <c r="AA14" s="94">
        <v>20</v>
      </c>
      <c r="AB14" s="89">
        <v>5</v>
      </c>
      <c r="AC14" s="89">
        <v>21</v>
      </c>
      <c r="AD14" s="89">
        <v>1</v>
      </c>
      <c r="AE14" s="24">
        <f t="shared" si="6"/>
        <v>27</v>
      </c>
      <c r="AF14" s="94">
        <v>186</v>
      </c>
      <c r="AG14" s="89">
        <f>'Circle 1'!Z14</f>
        <v>18</v>
      </c>
      <c r="AH14" s="7">
        <f t="shared" si="7"/>
        <v>26</v>
      </c>
      <c r="AI14" s="2">
        <f t="shared" si="17"/>
        <v>1.0874743800887745</v>
      </c>
      <c r="AJ14" s="3">
        <f t="shared" si="8"/>
        <v>4.5</v>
      </c>
      <c r="AK14" s="3">
        <f t="shared" si="9"/>
        <v>4.1380285203892786</v>
      </c>
      <c r="AL14" s="106">
        <f t="shared" si="10"/>
        <v>0.93055555555555558</v>
      </c>
    </row>
    <row r="15" spans="2:38" ht="15.75" thickBot="1" x14ac:dyDescent="0.3">
      <c r="B15" s="9">
        <v>1</v>
      </c>
      <c r="C15" s="10" t="s">
        <v>26</v>
      </c>
      <c r="D15" s="59">
        <v>3</v>
      </c>
      <c r="E15" s="59">
        <v>3</v>
      </c>
      <c r="F15" s="60">
        <v>3</v>
      </c>
      <c r="G15" s="59">
        <v>18</v>
      </c>
      <c r="H15" s="60">
        <v>41</v>
      </c>
      <c r="I15" s="59">
        <v>14</v>
      </c>
      <c r="J15" s="59">
        <v>31</v>
      </c>
      <c r="K15" s="59">
        <v>2</v>
      </c>
      <c r="L15" s="24">
        <f t="shared" si="0"/>
        <v>47</v>
      </c>
      <c r="M15" s="60">
        <v>184</v>
      </c>
      <c r="N15" s="59">
        <f t="shared" si="11"/>
        <v>18</v>
      </c>
      <c r="O15" s="11">
        <f t="shared" si="12"/>
        <v>45</v>
      </c>
      <c r="P15" s="12">
        <f t="shared" si="13"/>
        <v>0.62831853071795862</v>
      </c>
      <c r="Q15" s="13">
        <f t="shared" si="14"/>
        <v>4.5</v>
      </c>
      <c r="R15" s="13">
        <f t="shared" si="15"/>
        <v>7.1619724391352904</v>
      </c>
      <c r="S15" s="14">
        <f t="shared" si="16"/>
        <v>0.87826086956521743</v>
      </c>
      <c r="U15" s="9">
        <v>1</v>
      </c>
      <c r="V15" s="10" t="s">
        <v>26</v>
      </c>
      <c r="W15" s="96">
        <v>3</v>
      </c>
      <c r="X15" s="96">
        <v>3</v>
      </c>
      <c r="Y15" s="97">
        <v>3</v>
      </c>
      <c r="Z15" s="215">
        <v>16</v>
      </c>
      <c r="AA15" s="97">
        <v>41</v>
      </c>
      <c r="AB15" s="96">
        <v>16</v>
      </c>
      <c r="AC15" s="96">
        <v>29</v>
      </c>
      <c r="AD15" s="96">
        <v>2</v>
      </c>
      <c r="AE15" s="34">
        <f t="shared" si="6"/>
        <v>47</v>
      </c>
      <c r="AF15" s="97">
        <v>184</v>
      </c>
      <c r="AG15" s="96">
        <f>'Circle 1'!Z15</f>
        <v>19</v>
      </c>
      <c r="AH15" s="11">
        <f t="shared" si="7"/>
        <v>45</v>
      </c>
      <c r="AI15" s="12">
        <f t="shared" si="17"/>
        <v>0.66322511575784526</v>
      </c>
      <c r="AJ15" s="13">
        <f t="shared" si="8"/>
        <v>4.75</v>
      </c>
      <c r="AK15" s="13">
        <f t="shared" si="9"/>
        <v>7.1619724391352904</v>
      </c>
      <c r="AL15" s="14">
        <f t="shared" si="10"/>
        <v>0.85585585585585588</v>
      </c>
    </row>
    <row r="16" spans="2:38" ht="15.75" thickTop="1" x14ac:dyDescent="0.25">
      <c r="B16" s="54">
        <v>1</v>
      </c>
      <c r="C16" s="55" t="s">
        <v>27</v>
      </c>
      <c r="D16" s="52">
        <v>4</v>
      </c>
      <c r="E16" s="52">
        <v>3</v>
      </c>
      <c r="F16" s="57">
        <v>3</v>
      </c>
      <c r="G16" s="52">
        <v>13</v>
      </c>
      <c r="H16" s="57">
        <v>298</v>
      </c>
      <c r="I16" s="52">
        <v>4</v>
      </c>
      <c r="J16" s="52">
        <v>26</v>
      </c>
      <c r="K16" s="52">
        <v>1</v>
      </c>
      <c r="L16" s="24">
        <f t="shared" si="0"/>
        <v>31</v>
      </c>
      <c r="M16" s="57">
        <v>235</v>
      </c>
      <c r="N16" s="52">
        <f t="shared" si="11"/>
        <v>13</v>
      </c>
      <c r="O16" s="7">
        <f t="shared" si="12"/>
        <v>30</v>
      </c>
      <c r="P16" s="2">
        <f t="shared" si="13"/>
        <v>0.68067840827778858</v>
      </c>
      <c r="Q16" s="3">
        <f t="shared" si="14"/>
        <v>3.25</v>
      </c>
      <c r="R16" s="3">
        <f t="shared" si="15"/>
        <v>4.7746482927568605</v>
      </c>
      <c r="S16" s="66">
        <f t="shared" si="16"/>
        <v>0.95348837209302328</v>
      </c>
      <c r="U16" s="91">
        <v>1</v>
      </c>
      <c r="V16" s="92" t="s">
        <v>27</v>
      </c>
      <c r="W16" s="89">
        <v>4</v>
      </c>
      <c r="X16" s="89">
        <v>3</v>
      </c>
      <c r="Y16" s="94">
        <v>3</v>
      </c>
      <c r="Z16" s="89">
        <v>13</v>
      </c>
      <c r="AA16" s="94">
        <v>298</v>
      </c>
      <c r="AB16" s="89">
        <v>6</v>
      </c>
      <c r="AC16" s="89">
        <v>28</v>
      </c>
      <c r="AD16" s="89">
        <v>1</v>
      </c>
      <c r="AE16" s="24">
        <f t="shared" si="6"/>
        <v>35</v>
      </c>
      <c r="AF16" s="94">
        <v>235</v>
      </c>
      <c r="AG16" s="89">
        <f>'Circle 1'!Z16</f>
        <v>18</v>
      </c>
      <c r="AH16" s="7">
        <f t="shared" si="7"/>
        <v>34</v>
      </c>
      <c r="AI16" s="2">
        <f t="shared" si="17"/>
        <v>0.83159805536200404</v>
      </c>
      <c r="AJ16" s="3">
        <f t="shared" si="8"/>
        <v>4.5</v>
      </c>
      <c r="AK16" s="3">
        <f t="shared" si="9"/>
        <v>5.4112680651244416</v>
      </c>
      <c r="AL16" s="106">
        <f t="shared" si="10"/>
        <v>0.93617021276595747</v>
      </c>
    </row>
    <row r="17" spans="2:38" x14ac:dyDescent="0.25">
      <c r="B17" s="54">
        <v>1</v>
      </c>
      <c r="C17" s="55" t="s">
        <v>28</v>
      </c>
      <c r="D17" s="52">
        <v>4</v>
      </c>
      <c r="E17" s="52">
        <v>3</v>
      </c>
      <c r="F17" s="57">
        <v>2</v>
      </c>
      <c r="G17" s="52">
        <v>18</v>
      </c>
      <c r="H17" s="57">
        <v>60</v>
      </c>
      <c r="I17" s="52">
        <v>32</v>
      </c>
      <c r="J17" s="52">
        <v>41</v>
      </c>
      <c r="K17" s="52">
        <v>6</v>
      </c>
      <c r="L17" s="24">
        <f t="shared" si="0"/>
        <v>79</v>
      </c>
      <c r="M17" s="57">
        <v>900</v>
      </c>
      <c r="N17" s="52">
        <f t="shared" si="11"/>
        <v>18</v>
      </c>
      <c r="O17" s="7">
        <f t="shared" si="12"/>
        <v>73</v>
      </c>
      <c r="P17" s="2">
        <f t="shared" si="13"/>
        <v>0.38731964222339915</v>
      </c>
      <c r="Q17" s="3">
        <f t="shared" si="14"/>
        <v>4.5</v>
      </c>
      <c r="R17" s="3">
        <f t="shared" si="15"/>
        <v>11.618310845708359</v>
      </c>
      <c r="S17" s="66">
        <f t="shared" si="16"/>
        <v>0.82122905027932958</v>
      </c>
      <c r="U17" s="91">
        <v>1</v>
      </c>
      <c r="V17" s="92" t="s">
        <v>28</v>
      </c>
      <c r="W17" s="89">
        <v>4</v>
      </c>
      <c r="X17" s="89">
        <v>3</v>
      </c>
      <c r="Y17" s="94">
        <v>2</v>
      </c>
      <c r="Z17" s="89">
        <v>18</v>
      </c>
      <c r="AA17" s="94">
        <v>60</v>
      </c>
      <c r="AB17" s="89">
        <v>33</v>
      </c>
      <c r="AC17" s="89">
        <v>44</v>
      </c>
      <c r="AD17" s="89">
        <v>11</v>
      </c>
      <c r="AE17" s="24">
        <f t="shared" si="6"/>
        <v>88</v>
      </c>
      <c r="AF17" s="94">
        <v>900</v>
      </c>
      <c r="AG17" s="89">
        <f>'Circle 1'!Z17</f>
        <v>23</v>
      </c>
      <c r="AH17" s="7">
        <f t="shared" si="7"/>
        <v>77</v>
      </c>
      <c r="AI17" s="2">
        <f t="shared" si="17"/>
        <v>0.46919890280886517</v>
      </c>
      <c r="AJ17" s="3">
        <f t="shared" si="8"/>
        <v>5.75</v>
      </c>
      <c r="AK17" s="3">
        <f t="shared" si="9"/>
        <v>12.254930618075941</v>
      </c>
      <c r="AL17" s="106">
        <f t="shared" si="10"/>
        <v>0.84210526315789469</v>
      </c>
    </row>
    <row r="18" spans="2:38" x14ac:dyDescent="0.25">
      <c r="B18" s="54">
        <v>1</v>
      </c>
      <c r="C18" s="55" t="s">
        <v>29</v>
      </c>
      <c r="D18" s="52">
        <v>4</v>
      </c>
      <c r="E18" s="52">
        <v>3</v>
      </c>
      <c r="F18" s="57">
        <v>3</v>
      </c>
      <c r="G18" s="52">
        <v>12</v>
      </c>
      <c r="H18" s="57">
        <v>80</v>
      </c>
      <c r="I18" s="52">
        <v>7</v>
      </c>
      <c r="J18" s="52">
        <v>16</v>
      </c>
      <c r="K18" s="52">
        <v>1</v>
      </c>
      <c r="L18" s="24">
        <f t="shared" si="0"/>
        <v>24</v>
      </c>
      <c r="M18" s="57">
        <v>451</v>
      </c>
      <c r="N18" s="52">
        <f t="shared" si="11"/>
        <v>12</v>
      </c>
      <c r="O18" s="7">
        <f t="shared" si="12"/>
        <v>23</v>
      </c>
      <c r="P18" s="2">
        <f t="shared" si="13"/>
        <v>0.81954590963211993</v>
      </c>
      <c r="Q18" s="3">
        <f t="shared" si="14"/>
        <v>3</v>
      </c>
      <c r="R18" s="3">
        <f t="shared" si="15"/>
        <v>3.6605636911135928</v>
      </c>
      <c r="S18" s="66">
        <f t="shared" si="16"/>
        <v>0.88135593220338981</v>
      </c>
      <c r="U18" s="91">
        <v>1</v>
      </c>
      <c r="V18" s="92" t="s">
        <v>29</v>
      </c>
      <c r="W18" s="89">
        <v>4</v>
      </c>
      <c r="X18" s="89">
        <v>3</v>
      </c>
      <c r="Y18" s="94">
        <v>3</v>
      </c>
      <c r="Z18" s="89">
        <v>13</v>
      </c>
      <c r="AA18" s="94">
        <v>80</v>
      </c>
      <c r="AB18" s="89">
        <v>9</v>
      </c>
      <c r="AC18" s="89">
        <v>20</v>
      </c>
      <c r="AD18" s="89">
        <v>1</v>
      </c>
      <c r="AE18" s="24">
        <f t="shared" si="6"/>
        <v>30</v>
      </c>
      <c r="AF18" s="94">
        <v>451</v>
      </c>
      <c r="AG18" s="89">
        <f>'Circle 1'!Z18</f>
        <v>21</v>
      </c>
      <c r="AH18" s="7">
        <f t="shared" si="7"/>
        <v>29</v>
      </c>
      <c r="AI18" s="2">
        <f t="shared" si="17"/>
        <v>1.1374732021618217</v>
      </c>
      <c r="AJ18" s="3">
        <f t="shared" si="8"/>
        <v>5.25</v>
      </c>
      <c r="AK18" s="3">
        <f t="shared" si="9"/>
        <v>4.6154933496649653</v>
      </c>
      <c r="AL18" s="106">
        <f t="shared" si="10"/>
        <v>0.87671232876712324</v>
      </c>
    </row>
    <row r="19" spans="2:38" x14ac:dyDescent="0.25">
      <c r="B19" s="54">
        <v>1</v>
      </c>
      <c r="C19" s="55" t="s">
        <v>30</v>
      </c>
      <c r="D19" s="52">
        <v>4</v>
      </c>
      <c r="E19" s="52">
        <v>2</v>
      </c>
      <c r="F19" s="57">
        <v>3</v>
      </c>
      <c r="G19" s="52">
        <v>16</v>
      </c>
      <c r="H19" s="57">
        <v>64</v>
      </c>
      <c r="I19" s="52">
        <v>5</v>
      </c>
      <c r="J19" s="52">
        <v>32</v>
      </c>
      <c r="K19" s="52">
        <v>5</v>
      </c>
      <c r="L19" s="24">
        <f t="shared" si="0"/>
        <v>42</v>
      </c>
      <c r="M19" s="57">
        <v>737</v>
      </c>
      <c r="N19" s="52">
        <f t="shared" si="11"/>
        <v>16</v>
      </c>
      <c r="O19" s="7">
        <f t="shared" si="12"/>
        <v>37</v>
      </c>
      <c r="P19" s="2">
        <f t="shared" si="13"/>
        <v>0.67926327645184725</v>
      </c>
      <c r="Q19" s="3">
        <f t="shared" si="14"/>
        <v>4</v>
      </c>
      <c r="R19" s="3">
        <f t="shared" si="15"/>
        <v>5.8887328944001274</v>
      </c>
      <c r="S19" s="66">
        <f t="shared" si="16"/>
        <v>0.95867768595041325</v>
      </c>
      <c r="U19" s="91">
        <v>1</v>
      </c>
      <c r="V19" s="92" t="s">
        <v>30</v>
      </c>
      <c r="W19" s="89">
        <v>4</v>
      </c>
      <c r="X19" s="89">
        <v>2</v>
      </c>
      <c r="Y19" s="94">
        <v>3</v>
      </c>
      <c r="Z19" s="89">
        <v>16</v>
      </c>
      <c r="AA19" s="94">
        <v>64</v>
      </c>
      <c r="AB19" s="89">
        <v>6</v>
      </c>
      <c r="AC19" s="89">
        <v>37</v>
      </c>
      <c r="AD19" s="89">
        <v>7</v>
      </c>
      <c r="AE19" s="24">
        <f t="shared" si="6"/>
        <v>50</v>
      </c>
      <c r="AF19" s="94">
        <v>737</v>
      </c>
      <c r="AG19" s="89">
        <f>'Circle 1'!Z19</f>
        <v>23</v>
      </c>
      <c r="AH19" s="7">
        <f t="shared" si="7"/>
        <v>43</v>
      </c>
      <c r="AI19" s="2">
        <f t="shared" si="17"/>
        <v>0.84019338409959576</v>
      </c>
      <c r="AJ19" s="3">
        <f t="shared" si="8"/>
        <v>5.75</v>
      </c>
      <c r="AK19" s="3">
        <f t="shared" si="9"/>
        <v>6.8436625529514998</v>
      </c>
      <c r="AL19" s="106">
        <f t="shared" si="10"/>
        <v>0.95862068965517244</v>
      </c>
    </row>
    <row r="20" spans="2:38" x14ac:dyDescent="0.25">
      <c r="B20" s="54">
        <v>1</v>
      </c>
      <c r="C20" s="55" t="s">
        <v>31</v>
      </c>
      <c r="D20" s="52">
        <v>3</v>
      </c>
      <c r="E20" s="52">
        <v>2</v>
      </c>
      <c r="F20" s="57">
        <v>1</v>
      </c>
      <c r="G20" s="52">
        <v>13</v>
      </c>
      <c r="H20" s="57">
        <v>89</v>
      </c>
      <c r="I20" s="52">
        <v>13</v>
      </c>
      <c r="J20" s="52">
        <v>14</v>
      </c>
      <c r="K20" s="52">
        <v>0</v>
      </c>
      <c r="L20" s="24">
        <f t="shared" si="0"/>
        <v>27</v>
      </c>
      <c r="M20" s="57">
        <v>600</v>
      </c>
      <c r="N20" s="52">
        <f t="shared" si="11"/>
        <v>13</v>
      </c>
      <c r="O20" s="7">
        <f t="shared" si="12"/>
        <v>27</v>
      </c>
      <c r="P20" s="2">
        <f t="shared" si="13"/>
        <v>0.75630934253087612</v>
      </c>
      <c r="Q20" s="3">
        <f t="shared" si="14"/>
        <v>3.25</v>
      </c>
      <c r="R20" s="3">
        <f t="shared" si="15"/>
        <v>4.2971834634811739</v>
      </c>
      <c r="S20" s="66">
        <f t="shared" si="16"/>
        <v>0.76363636363636367</v>
      </c>
      <c r="U20" s="91">
        <v>1</v>
      </c>
      <c r="V20" s="92" t="s">
        <v>31</v>
      </c>
      <c r="W20" s="89">
        <v>3</v>
      </c>
      <c r="X20" s="89">
        <v>2</v>
      </c>
      <c r="Y20" s="94">
        <v>1</v>
      </c>
      <c r="Z20" s="89">
        <v>14</v>
      </c>
      <c r="AA20" s="94">
        <v>89</v>
      </c>
      <c r="AB20" s="89">
        <v>9</v>
      </c>
      <c r="AC20" s="89">
        <v>13</v>
      </c>
      <c r="AD20" s="89">
        <v>0</v>
      </c>
      <c r="AE20" s="24">
        <f t="shared" si="6"/>
        <v>22</v>
      </c>
      <c r="AF20" s="94">
        <v>600</v>
      </c>
      <c r="AG20" s="89">
        <f>'Circle 1'!Z20</f>
        <v>18</v>
      </c>
      <c r="AH20" s="7">
        <f t="shared" si="7"/>
        <v>22</v>
      </c>
      <c r="AI20" s="2">
        <f t="shared" si="17"/>
        <v>1.2851969946503701</v>
      </c>
      <c r="AJ20" s="3">
        <f t="shared" si="8"/>
        <v>4.5</v>
      </c>
      <c r="AK20" s="3">
        <f t="shared" si="9"/>
        <v>3.5014087480216975</v>
      </c>
      <c r="AL20" s="106">
        <f t="shared" si="10"/>
        <v>0.8125</v>
      </c>
    </row>
    <row r="21" spans="2:38" x14ac:dyDescent="0.25">
      <c r="B21" s="54">
        <v>1</v>
      </c>
      <c r="C21" s="55" t="s">
        <v>32</v>
      </c>
      <c r="D21" s="52">
        <v>4</v>
      </c>
      <c r="E21" s="52">
        <v>2</v>
      </c>
      <c r="F21" s="57">
        <v>2</v>
      </c>
      <c r="G21" s="52">
        <v>11</v>
      </c>
      <c r="H21" s="57">
        <v>58</v>
      </c>
      <c r="I21" s="52">
        <v>6</v>
      </c>
      <c r="J21" s="52">
        <v>15</v>
      </c>
      <c r="K21" s="52">
        <v>7</v>
      </c>
      <c r="L21" s="24">
        <f t="shared" si="0"/>
        <v>28</v>
      </c>
      <c r="M21" s="57">
        <v>310</v>
      </c>
      <c r="N21" s="52">
        <f t="shared" si="11"/>
        <v>11</v>
      </c>
      <c r="O21" s="7">
        <f t="shared" si="12"/>
        <v>21</v>
      </c>
      <c r="P21" s="2">
        <f t="shared" si="13"/>
        <v>0.82279807594018395</v>
      </c>
      <c r="Q21" s="3">
        <f t="shared" si="14"/>
        <v>2.75</v>
      </c>
      <c r="R21" s="3">
        <f t="shared" si="15"/>
        <v>3.3422538049298023</v>
      </c>
      <c r="S21" s="66">
        <f t="shared" si="16"/>
        <v>0.92405063291139244</v>
      </c>
      <c r="U21" s="91">
        <v>1</v>
      </c>
      <c r="V21" s="92" t="s">
        <v>32</v>
      </c>
      <c r="W21" s="89">
        <v>4</v>
      </c>
      <c r="X21" s="89">
        <v>2</v>
      </c>
      <c r="Y21" s="94">
        <v>2</v>
      </c>
      <c r="Z21" s="89">
        <v>14</v>
      </c>
      <c r="AA21" s="94">
        <v>58</v>
      </c>
      <c r="AB21" s="89">
        <v>6</v>
      </c>
      <c r="AC21" s="89">
        <v>15</v>
      </c>
      <c r="AD21" s="89">
        <v>7</v>
      </c>
      <c r="AE21" s="24">
        <f t="shared" si="6"/>
        <v>28</v>
      </c>
      <c r="AF21" s="94">
        <v>310</v>
      </c>
      <c r="AG21" s="89">
        <f>'Circle 1'!Z21</f>
        <v>21</v>
      </c>
      <c r="AH21" s="7">
        <f t="shared" si="7"/>
        <v>21</v>
      </c>
      <c r="AI21" s="2">
        <f t="shared" si="17"/>
        <v>1.5707963267948966</v>
      </c>
      <c r="AJ21" s="3">
        <f t="shared" si="8"/>
        <v>5.25</v>
      </c>
      <c r="AK21" s="3">
        <f t="shared" si="9"/>
        <v>3.3422538049298023</v>
      </c>
      <c r="AL21" s="106">
        <f t="shared" si="10"/>
        <v>0.92405063291139244</v>
      </c>
    </row>
    <row r="22" spans="2:38" x14ac:dyDescent="0.25">
      <c r="B22" s="54">
        <v>1</v>
      </c>
      <c r="C22" s="55" t="s">
        <v>33</v>
      </c>
      <c r="D22" s="52">
        <v>4</v>
      </c>
      <c r="E22" s="52">
        <v>4</v>
      </c>
      <c r="F22" s="57">
        <v>2</v>
      </c>
      <c r="G22" s="52">
        <v>12</v>
      </c>
      <c r="H22" s="57">
        <v>71</v>
      </c>
      <c r="I22" s="52">
        <v>2</v>
      </c>
      <c r="J22" s="52">
        <v>13</v>
      </c>
      <c r="K22" s="52">
        <v>2</v>
      </c>
      <c r="L22" s="24">
        <f t="shared" si="0"/>
        <v>17</v>
      </c>
      <c r="M22" s="57">
        <v>235</v>
      </c>
      <c r="N22" s="52">
        <f t="shared" si="11"/>
        <v>12</v>
      </c>
      <c r="O22" s="7">
        <f t="shared" si="12"/>
        <v>15</v>
      </c>
      <c r="P22" s="2">
        <f t="shared" si="13"/>
        <v>1.2566370614359172</v>
      </c>
      <c r="Q22" s="3">
        <f t="shared" si="14"/>
        <v>3</v>
      </c>
      <c r="R22" s="3">
        <f t="shared" si="15"/>
        <v>2.3873241463784303</v>
      </c>
      <c r="S22" s="66">
        <f t="shared" si="16"/>
        <v>0.95918367346938771</v>
      </c>
      <c r="U22" s="91">
        <v>1</v>
      </c>
      <c r="V22" s="92" t="s">
        <v>33</v>
      </c>
      <c r="W22" s="89">
        <v>4</v>
      </c>
      <c r="X22" s="89">
        <v>4</v>
      </c>
      <c r="Y22" s="94">
        <v>2</v>
      </c>
      <c r="Z22" s="89">
        <v>13</v>
      </c>
      <c r="AA22" s="94">
        <v>71</v>
      </c>
      <c r="AB22" s="89">
        <v>4</v>
      </c>
      <c r="AC22" s="89">
        <v>17</v>
      </c>
      <c r="AD22" s="89">
        <v>6</v>
      </c>
      <c r="AE22" s="24">
        <f t="shared" si="6"/>
        <v>27</v>
      </c>
      <c r="AF22" s="94">
        <v>235</v>
      </c>
      <c r="AG22" s="89">
        <f>'Circle 1'!Z22</f>
        <v>19</v>
      </c>
      <c r="AH22" s="7">
        <f t="shared" si="7"/>
        <v>21</v>
      </c>
      <c r="AI22" s="2">
        <f t="shared" si="17"/>
        <v>1.4211966766239541</v>
      </c>
      <c r="AJ22" s="3">
        <f t="shared" si="8"/>
        <v>4.75</v>
      </c>
      <c r="AK22" s="3">
        <f t="shared" si="9"/>
        <v>3.3422538049298023</v>
      </c>
      <c r="AL22" s="106">
        <f t="shared" si="10"/>
        <v>0.94936708860759489</v>
      </c>
    </row>
    <row r="23" spans="2:38" x14ac:dyDescent="0.25">
      <c r="B23" s="54">
        <v>1</v>
      </c>
      <c r="C23" s="55" t="s">
        <v>34</v>
      </c>
      <c r="D23" s="52">
        <v>1</v>
      </c>
      <c r="E23" s="52">
        <v>1</v>
      </c>
      <c r="F23" s="57">
        <v>1</v>
      </c>
      <c r="G23" s="52">
        <v>9</v>
      </c>
      <c r="H23" s="57">
        <v>112</v>
      </c>
      <c r="I23" s="52">
        <v>4</v>
      </c>
      <c r="J23" s="52">
        <v>14</v>
      </c>
      <c r="K23" s="52">
        <v>1</v>
      </c>
      <c r="L23" s="24">
        <f t="shared" si="0"/>
        <v>19</v>
      </c>
      <c r="M23" s="57">
        <v>350</v>
      </c>
      <c r="N23" s="52">
        <f t="shared" si="11"/>
        <v>9</v>
      </c>
      <c r="O23" s="7">
        <f t="shared" si="12"/>
        <v>18</v>
      </c>
      <c r="P23" s="2">
        <f t="shared" si="13"/>
        <v>0.78539816339744828</v>
      </c>
      <c r="Q23" s="3">
        <f t="shared" si="14"/>
        <v>2.25</v>
      </c>
      <c r="R23" s="3">
        <f t="shared" si="15"/>
        <v>2.8647889756541161</v>
      </c>
      <c r="S23" s="66">
        <f t="shared" si="16"/>
        <v>0.92</v>
      </c>
      <c r="U23" s="91">
        <v>1</v>
      </c>
      <c r="V23" s="92" t="s">
        <v>34</v>
      </c>
      <c r="W23" s="89">
        <v>1</v>
      </c>
      <c r="X23" s="89">
        <v>1</v>
      </c>
      <c r="Y23" s="94">
        <v>1</v>
      </c>
      <c r="Z23" s="89">
        <v>13</v>
      </c>
      <c r="AA23" s="94">
        <v>112</v>
      </c>
      <c r="AB23" s="89">
        <v>4</v>
      </c>
      <c r="AC23" s="89">
        <v>13</v>
      </c>
      <c r="AD23" s="89">
        <v>1</v>
      </c>
      <c r="AE23" s="24">
        <f t="shared" si="6"/>
        <v>18</v>
      </c>
      <c r="AF23" s="94">
        <v>350</v>
      </c>
      <c r="AG23" s="89">
        <f>'Circle 1'!Z23</f>
        <v>21</v>
      </c>
      <c r="AH23" s="7">
        <f t="shared" si="7"/>
        <v>17</v>
      </c>
      <c r="AI23" s="2">
        <f t="shared" si="17"/>
        <v>1.9403954625113429</v>
      </c>
      <c r="AJ23" s="3">
        <f t="shared" si="8"/>
        <v>5.25</v>
      </c>
      <c r="AK23" s="3">
        <f t="shared" si="9"/>
        <v>2.7056340325622208</v>
      </c>
      <c r="AL23" s="106">
        <f t="shared" si="10"/>
        <v>0.91489361702127658</v>
      </c>
    </row>
    <row r="24" spans="2:38" x14ac:dyDescent="0.25">
      <c r="B24" s="54">
        <v>1</v>
      </c>
      <c r="C24" s="55" t="s">
        <v>35</v>
      </c>
      <c r="D24" s="52">
        <v>1</v>
      </c>
      <c r="E24" s="52">
        <v>1</v>
      </c>
      <c r="F24" s="57">
        <v>1</v>
      </c>
      <c r="G24" s="52">
        <v>12</v>
      </c>
      <c r="H24" s="57">
        <v>240</v>
      </c>
      <c r="I24" s="52">
        <v>2</v>
      </c>
      <c r="J24" s="52">
        <v>23</v>
      </c>
      <c r="K24" s="52">
        <v>2</v>
      </c>
      <c r="L24" s="24">
        <f t="shared" si="0"/>
        <v>27</v>
      </c>
      <c r="M24" s="57">
        <v>325</v>
      </c>
      <c r="N24" s="52">
        <f t="shared" si="11"/>
        <v>12</v>
      </c>
      <c r="O24" s="7">
        <f t="shared" si="12"/>
        <v>25</v>
      </c>
      <c r="P24" s="2">
        <f t="shared" si="13"/>
        <v>0.7539822368615503</v>
      </c>
      <c r="Q24" s="3">
        <f t="shared" si="14"/>
        <v>3</v>
      </c>
      <c r="R24" s="3">
        <f t="shared" si="15"/>
        <v>3.9788735772973833</v>
      </c>
      <c r="S24" s="66">
        <f t="shared" si="16"/>
        <v>0.97468354430379744</v>
      </c>
      <c r="U24" s="91">
        <v>1</v>
      </c>
      <c r="V24" s="92" t="s">
        <v>35</v>
      </c>
      <c r="W24" s="89">
        <v>1</v>
      </c>
      <c r="X24" s="89">
        <v>1</v>
      </c>
      <c r="Y24" s="94">
        <v>1</v>
      </c>
      <c r="Z24" s="89">
        <v>13</v>
      </c>
      <c r="AA24" s="94">
        <v>240</v>
      </c>
      <c r="AB24" s="89">
        <v>2</v>
      </c>
      <c r="AC24" s="89">
        <v>27</v>
      </c>
      <c r="AD24" s="89">
        <v>2</v>
      </c>
      <c r="AE24" s="24">
        <f t="shared" si="6"/>
        <v>31</v>
      </c>
      <c r="AF24" s="94">
        <v>325</v>
      </c>
      <c r="AG24" s="89">
        <f>'Circle 1'!Z24</f>
        <v>19</v>
      </c>
      <c r="AH24" s="7">
        <f t="shared" si="7"/>
        <v>29</v>
      </c>
      <c r="AI24" s="2">
        <f t="shared" si="17"/>
        <v>1.0291424210035529</v>
      </c>
      <c r="AJ24" s="3">
        <f t="shared" si="8"/>
        <v>4.75</v>
      </c>
      <c r="AK24" s="3">
        <f t="shared" si="9"/>
        <v>4.6154933496649653</v>
      </c>
      <c r="AL24" s="106">
        <f t="shared" si="10"/>
        <v>0.97802197802197799</v>
      </c>
    </row>
    <row r="25" spans="2:38" x14ac:dyDescent="0.25">
      <c r="B25" s="54">
        <v>1</v>
      </c>
      <c r="C25" s="55" t="s">
        <v>36</v>
      </c>
      <c r="D25" s="52">
        <v>4</v>
      </c>
      <c r="E25" s="52">
        <v>4</v>
      </c>
      <c r="F25" s="57">
        <v>4</v>
      </c>
      <c r="G25" s="52">
        <v>14</v>
      </c>
      <c r="H25" s="57">
        <v>33</v>
      </c>
      <c r="I25" s="52">
        <v>7</v>
      </c>
      <c r="J25" s="52">
        <v>10</v>
      </c>
      <c r="K25" s="52">
        <v>11</v>
      </c>
      <c r="L25" s="24">
        <f t="shared" si="0"/>
        <v>28</v>
      </c>
      <c r="M25" s="57">
        <v>237</v>
      </c>
      <c r="N25" s="52">
        <f t="shared" si="11"/>
        <v>14</v>
      </c>
      <c r="O25" s="7">
        <f t="shared" si="12"/>
        <v>17</v>
      </c>
      <c r="P25" s="2">
        <f t="shared" si="13"/>
        <v>1.2935969750075618</v>
      </c>
      <c r="Q25" s="3">
        <f t="shared" si="14"/>
        <v>3.5</v>
      </c>
      <c r="R25" s="3">
        <f t="shared" si="15"/>
        <v>2.7056340325622208</v>
      </c>
      <c r="S25" s="66">
        <f t="shared" si="16"/>
        <v>0.9135802469135802</v>
      </c>
      <c r="U25" s="91">
        <v>1</v>
      </c>
      <c r="V25" s="92" t="s">
        <v>36</v>
      </c>
      <c r="W25" s="89">
        <v>4</v>
      </c>
      <c r="X25" s="89">
        <v>4</v>
      </c>
      <c r="Y25" s="94">
        <v>4</v>
      </c>
      <c r="Z25" s="89">
        <v>13</v>
      </c>
      <c r="AA25" s="94">
        <v>33</v>
      </c>
      <c r="AB25" s="89">
        <v>6</v>
      </c>
      <c r="AC25" s="89">
        <v>20</v>
      </c>
      <c r="AD25" s="89">
        <v>4</v>
      </c>
      <c r="AE25" s="24">
        <f t="shared" si="6"/>
        <v>30</v>
      </c>
      <c r="AF25" s="94">
        <v>237</v>
      </c>
      <c r="AG25" s="89">
        <f>'Circle 1'!Z25</f>
        <v>19</v>
      </c>
      <c r="AH25" s="7">
        <f t="shared" si="7"/>
        <v>26</v>
      </c>
      <c r="AI25" s="2">
        <f t="shared" si="17"/>
        <v>1.1478896234270397</v>
      </c>
      <c r="AJ25" s="3">
        <f t="shared" si="8"/>
        <v>4.75</v>
      </c>
      <c r="AK25" s="3">
        <f t="shared" si="9"/>
        <v>4.1380285203892786</v>
      </c>
      <c r="AL25" s="106">
        <f t="shared" si="10"/>
        <v>0.92682926829268297</v>
      </c>
    </row>
    <row r="26" spans="2:38" x14ac:dyDescent="0.25">
      <c r="B26" s="54">
        <v>1</v>
      </c>
      <c r="C26" s="55" t="s">
        <v>37</v>
      </c>
      <c r="D26" s="52">
        <v>3</v>
      </c>
      <c r="E26" s="52">
        <v>2</v>
      </c>
      <c r="F26" s="57">
        <v>1</v>
      </c>
      <c r="G26" s="52">
        <v>11</v>
      </c>
      <c r="H26" s="57">
        <v>131</v>
      </c>
      <c r="I26" s="52">
        <v>3</v>
      </c>
      <c r="J26" s="52">
        <v>11</v>
      </c>
      <c r="K26" s="52">
        <v>1</v>
      </c>
      <c r="L26" s="24">
        <f t="shared" si="0"/>
        <v>15</v>
      </c>
      <c r="M26" s="57">
        <v>517</v>
      </c>
      <c r="N26" s="52">
        <f t="shared" si="11"/>
        <v>11</v>
      </c>
      <c r="O26" s="7">
        <f t="shared" si="12"/>
        <v>14</v>
      </c>
      <c r="P26" s="2">
        <f t="shared" si="13"/>
        <v>1.2341971139102759</v>
      </c>
      <c r="Q26" s="3">
        <f t="shared" si="14"/>
        <v>2.75</v>
      </c>
      <c r="R26" s="3">
        <f t="shared" si="15"/>
        <v>2.228169203286535</v>
      </c>
      <c r="S26" s="66">
        <f t="shared" si="16"/>
        <v>0.92500000000000004</v>
      </c>
      <c r="U26" s="91">
        <v>1</v>
      </c>
      <c r="V26" s="92" t="s">
        <v>37</v>
      </c>
      <c r="W26" s="89">
        <v>3</v>
      </c>
      <c r="X26" s="89">
        <v>2</v>
      </c>
      <c r="Y26" s="94">
        <v>1</v>
      </c>
      <c r="Z26" s="89">
        <v>12</v>
      </c>
      <c r="AA26" s="94">
        <v>131</v>
      </c>
      <c r="AB26" s="89">
        <v>2</v>
      </c>
      <c r="AC26" s="89">
        <v>15</v>
      </c>
      <c r="AD26" s="89">
        <v>1</v>
      </c>
      <c r="AE26" s="24">
        <f t="shared" si="6"/>
        <v>18</v>
      </c>
      <c r="AF26" s="94">
        <v>517</v>
      </c>
      <c r="AG26" s="89">
        <f>'Circle 1'!Z26</f>
        <v>13</v>
      </c>
      <c r="AH26" s="7">
        <f t="shared" si="7"/>
        <v>17</v>
      </c>
      <c r="AI26" s="2">
        <f t="shared" si="17"/>
        <v>1.2011971910784502</v>
      </c>
      <c r="AJ26" s="3">
        <f t="shared" si="8"/>
        <v>3.25</v>
      </c>
      <c r="AK26" s="3">
        <f t="shared" si="9"/>
        <v>2.7056340325622208</v>
      </c>
      <c r="AL26" s="106">
        <f t="shared" si="10"/>
        <v>0.96078431372549022</v>
      </c>
    </row>
    <row r="27" spans="2:38" x14ac:dyDescent="0.25">
      <c r="B27" s="54">
        <v>1</v>
      </c>
      <c r="C27" s="55" t="s">
        <v>38</v>
      </c>
      <c r="D27" s="52">
        <v>3</v>
      </c>
      <c r="E27" s="52">
        <v>4</v>
      </c>
      <c r="F27" s="57">
        <v>2</v>
      </c>
      <c r="G27" s="52">
        <v>11</v>
      </c>
      <c r="H27" s="57">
        <v>60</v>
      </c>
      <c r="I27" s="52">
        <v>11</v>
      </c>
      <c r="J27" s="52">
        <v>9</v>
      </c>
      <c r="K27" s="52">
        <v>2</v>
      </c>
      <c r="L27" s="24">
        <f t="shared" si="0"/>
        <v>22</v>
      </c>
      <c r="M27" s="57">
        <v>120</v>
      </c>
      <c r="N27" s="52">
        <f t="shared" si="11"/>
        <v>11</v>
      </c>
      <c r="O27" s="7">
        <f t="shared" si="12"/>
        <v>20</v>
      </c>
      <c r="P27" s="2">
        <f t="shared" si="13"/>
        <v>0.86393797973719322</v>
      </c>
      <c r="Q27" s="3">
        <f t="shared" si="14"/>
        <v>2.75</v>
      </c>
      <c r="R27" s="3">
        <f t="shared" si="15"/>
        <v>3.183098861837907</v>
      </c>
      <c r="S27" s="66">
        <f t="shared" si="16"/>
        <v>0.76086956521739135</v>
      </c>
      <c r="U27" s="91">
        <v>1</v>
      </c>
      <c r="V27" s="92" t="s">
        <v>38</v>
      </c>
      <c r="W27" s="89">
        <v>3</v>
      </c>
      <c r="X27" s="89">
        <v>4</v>
      </c>
      <c r="Y27" s="94">
        <v>2</v>
      </c>
      <c r="Z27" s="89">
        <v>13</v>
      </c>
      <c r="AA27" s="94">
        <v>60</v>
      </c>
      <c r="AB27" s="89">
        <v>0</v>
      </c>
      <c r="AC27" s="89">
        <v>9</v>
      </c>
      <c r="AD27" s="89">
        <v>2</v>
      </c>
      <c r="AE27" s="24">
        <f t="shared" si="6"/>
        <v>11</v>
      </c>
      <c r="AF27" s="94">
        <v>120</v>
      </c>
      <c r="AG27" s="89">
        <f>'Circle 1'!Z27</f>
        <v>14</v>
      </c>
      <c r="AH27" s="7">
        <f t="shared" si="7"/>
        <v>9</v>
      </c>
      <c r="AI27" s="2">
        <f t="shared" si="17"/>
        <v>2.4434609527920612</v>
      </c>
      <c r="AJ27" s="3">
        <f t="shared" si="8"/>
        <v>3.5</v>
      </c>
      <c r="AK27" s="3">
        <f t="shared" si="9"/>
        <v>1.432394487827058</v>
      </c>
      <c r="AL27" s="106">
        <f t="shared" si="10"/>
        <v>1</v>
      </c>
    </row>
    <row r="28" spans="2:38" x14ac:dyDescent="0.25">
      <c r="B28" s="54">
        <v>1</v>
      </c>
      <c r="C28" s="55" t="s">
        <v>39</v>
      </c>
      <c r="D28" s="52">
        <v>4</v>
      </c>
      <c r="E28" s="52">
        <v>4</v>
      </c>
      <c r="F28" s="57">
        <v>4</v>
      </c>
      <c r="G28" s="52">
        <v>12</v>
      </c>
      <c r="H28" s="57">
        <v>120</v>
      </c>
      <c r="I28" s="52">
        <v>3</v>
      </c>
      <c r="J28" s="52">
        <v>7</v>
      </c>
      <c r="K28" s="52">
        <v>2</v>
      </c>
      <c r="L28" s="24">
        <f t="shared" si="0"/>
        <v>12</v>
      </c>
      <c r="M28" s="57">
        <v>180</v>
      </c>
      <c r="N28" s="52">
        <f t="shared" si="11"/>
        <v>12</v>
      </c>
      <c r="O28" s="7">
        <f t="shared" si="12"/>
        <v>10</v>
      </c>
      <c r="P28" s="2">
        <f t="shared" si="13"/>
        <v>1.8849555921538759</v>
      </c>
      <c r="Q28" s="3">
        <f t="shared" si="14"/>
        <v>3</v>
      </c>
      <c r="R28" s="3">
        <f t="shared" si="15"/>
        <v>1.5915494309189535</v>
      </c>
      <c r="S28" s="66">
        <f t="shared" si="16"/>
        <v>0.90625</v>
      </c>
      <c r="U28" s="91">
        <v>1</v>
      </c>
      <c r="V28" s="92" t="s">
        <v>39</v>
      </c>
      <c r="W28" s="89">
        <v>4</v>
      </c>
      <c r="X28" s="89">
        <v>4</v>
      </c>
      <c r="Y28" s="94">
        <v>4</v>
      </c>
      <c r="Z28" s="89">
        <v>12</v>
      </c>
      <c r="AA28" s="94">
        <v>120</v>
      </c>
      <c r="AB28" s="89">
        <v>3</v>
      </c>
      <c r="AC28" s="89">
        <v>7</v>
      </c>
      <c r="AD28" s="89">
        <v>2</v>
      </c>
      <c r="AE28" s="24">
        <f t="shared" si="6"/>
        <v>12</v>
      </c>
      <c r="AF28" s="94">
        <v>180</v>
      </c>
      <c r="AG28" s="89">
        <f>'Circle 1'!Z28</f>
        <v>15</v>
      </c>
      <c r="AH28" s="7">
        <f t="shared" si="7"/>
        <v>10</v>
      </c>
      <c r="AI28" s="2">
        <f t="shared" si="17"/>
        <v>2.3561944901923448</v>
      </c>
      <c r="AJ28" s="3">
        <f t="shared" si="8"/>
        <v>3.75</v>
      </c>
      <c r="AK28" s="3">
        <f t="shared" si="9"/>
        <v>1.5915494309189535</v>
      </c>
      <c r="AL28" s="106">
        <f t="shared" si="10"/>
        <v>0.90625</v>
      </c>
    </row>
    <row r="29" spans="2:38" x14ac:dyDescent="0.25">
      <c r="B29" s="54">
        <v>1</v>
      </c>
      <c r="C29" s="55" t="s">
        <v>40</v>
      </c>
      <c r="D29" s="52">
        <v>3</v>
      </c>
      <c r="E29" s="52">
        <v>2</v>
      </c>
      <c r="F29" s="57">
        <v>1</v>
      </c>
      <c r="G29" s="52">
        <v>12</v>
      </c>
      <c r="H29" s="57">
        <v>20</v>
      </c>
      <c r="I29" s="52">
        <v>2</v>
      </c>
      <c r="J29" s="52">
        <v>11</v>
      </c>
      <c r="K29" s="52">
        <v>0</v>
      </c>
      <c r="L29" s="24">
        <f t="shared" si="0"/>
        <v>13</v>
      </c>
      <c r="M29" s="57">
        <v>60</v>
      </c>
      <c r="N29" s="52">
        <f t="shared" si="11"/>
        <v>12</v>
      </c>
      <c r="O29" s="7">
        <f t="shared" si="12"/>
        <v>13</v>
      </c>
      <c r="P29" s="2">
        <f t="shared" si="13"/>
        <v>1.4499658401183662</v>
      </c>
      <c r="Q29" s="3">
        <f t="shared" si="14"/>
        <v>3</v>
      </c>
      <c r="R29" s="3">
        <f t="shared" si="15"/>
        <v>2.0690142601946393</v>
      </c>
      <c r="S29" s="66">
        <f t="shared" si="16"/>
        <v>0.94285714285714284</v>
      </c>
      <c r="U29" s="91">
        <v>1</v>
      </c>
      <c r="V29" s="92" t="s">
        <v>40</v>
      </c>
      <c r="W29" s="89">
        <v>3</v>
      </c>
      <c r="X29" s="89">
        <v>2</v>
      </c>
      <c r="Y29" s="94">
        <v>1</v>
      </c>
      <c r="Z29" s="89">
        <v>14</v>
      </c>
      <c r="AA29" s="94">
        <v>20</v>
      </c>
      <c r="AB29" s="89">
        <v>3</v>
      </c>
      <c r="AC29" s="89">
        <v>18</v>
      </c>
      <c r="AD29" s="89">
        <v>3</v>
      </c>
      <c r="AE29" s="24">
        <f t="shared" si="6"/>
        <v>24</v>
      </c>
      <c r="AF29" s="94">
        <v>60</v>
      </c>
      <c r="AG29" s="89">
        <f>'Circle 1'!Z29</f>
        <v>16</v>
      </c>
      <c r="AH29" s="7">
        <f t="shared" si="7"/>
        <v>21</v>
      </c>
      <c r="AI29" s="2">
        <f t="shared" si="17"/>
        <v>1.1967972013675401</v>
      </c>
      <c r="AJ29" s="3">
        <f t="shared" si="8"/>
        <v>4</v>
      </c>
      <c r="AK29" s="3">
        <f t="shared" si="9"/>
        <v>3.3422538049298023</v>
      </c>
      <c r="AL29" s="106">
        <f t="shared" si="10"/>
        <v>0.95652173913043481</v>
      </c>
    </row>
    <row r="30" spans="2:38" x14ac:dyDescent="0.25">
      <c r="B30" s="54">
        <v>1</v>
      </c>
      <c r="C30" s="55" t="s">
        <v>41</v>
      </c>
      <c r="D30" s="52">
        <v>3</v>
      </c>
      <c r="E30" s="52">
        <v>2</v>
      </c>
      <c r="F30" s="57">
        <v>2</v>
      </c>
      <c r="G30" s="52">
        <v>12</v>
      </c>
      <c r="H30" s="57">
        <v>34</v>
      </c>
      <c r="I30" s="52">
        <v>11</v>
      </c>
      <c r="J30" s="52">
        <v>14</v>
      </c>
      <c r="K30" s="52">
        <v>3</v>
      </c>
      <c r="L30" s="24">
        <f t="shared" si="0"/>
        <v>28</v>
      </c>
      <c r="M30" s="57">
        <v>165</v>
      </c>
      <c r="N30" s="52">
        <f t="shared" si="11"/>
        <v>12</v>
      </c>
      <c r="O30" s="7">
        <f t="shared" si="12"/>
        <v>25</v>
      </c>
      <c r="P30" s="2">
        <f t="shared" si="13"/>
        <v>0.7539822368615503</v>
      </c>
      <c r="Q30" s="3">
        <f t="shared" si="14"/>
        <v>3</v>
      </c>
      <c r="R30" s="3">
        <f t="shared" si="15"/>
        <v>3.9788735772973833</v>
      </c>
      <c r="S30" s="66">
        <f t="shared" si="16"/>
        <v>0.83076923076923082</v>
      </c>
      <c r="U30" s="91">
        <v>1</v>
      </c>
      <c r="V30" s="92" t="s">
        <v>41</v>
      </c>
      <c r="W30" s="89">
        <v>3</v>
      </c>
      <c r="X30" s="89">
        <v>2</v>
      </c>
      <c r="Y30" s="94">
        <v>2</v>
      </c>
      <c r="Z30" s="89">
        <v>13</v>
      </c>
      <c r="AA30" s="94">
        <v>34</v>
      </c>
      <c r="AB30" s="89">
        <v>12</v>
      </c>
      <c r="AC30" s="89">
        <v>15</v>
      </c>
      <c r="AD30" s="89">
        <v>4</v>
      </c>
      <c r="AE30" s="24">
        <f t="shared" si="6"/>
        <v>31</v>
      </c>
      <c r="AF30" s="94">
        <v>165</v>
      </c>
      <c r="AG30" s="89">
        <f>'Circle 1'!Z30</f>
        <v>18</v>
      </c>
      <c r="AH30" s="7">
        <f t="shared" si="7"/>
        <v>27</v>
      </c>
      <c r="AI30" s="2">
        <f t="shared" si="17"/>
        <v>1.0471975511965976</v>
      </c>
      <c r="AJ30" s="3">
        <f t="shared" si="8"/>
        <v>4.5</v>
      </c>
      <c r="AK30" s="3">
        <f t="shared" si="9"/>
        <v>4.2971834634811739</v>
      </c>
      <c r="AL30" s="106">
        <f t="shared" si="10"/>
        <v>0.83561643835616439</v>
      </c>
    </row>
    <row r="31" spans="2:38" x14ac:dyDescent="0.25">
      <c r="B31" s="54">
        <v>1</v>
      </c>
      <c r="C31" s="55" t="s">
        <v>42</v>
      </c>
      <c r="D31" s="52">
        <v>4</v>
      </c>
      <c r="E31" s="52">
        <v>4</v>
      </c>
      <c r="F31" s="57">
        <v>3</v>
      </c>
      <c r="G31" s="52">
        <v>12</v>
      </c>
      <c r="H31" s="57">
        <v>25</v>
      </c>
      <c r="I31" s="52">
        <v>2</v>
      </c>
      <c r="J31" s="52">
        <v>18</v>
      </c>
      <c r="K31" s="52">
        <v>0</v>
      </c>
      <c r="L31" s="24">
        <f t="shared" si="0"/>
        <v>20</v>
      </c>
      <c r="M31" s="57">
        <v>252</v>
      </c>
      <c r="N31" s="52">
        <f t="shared" si="11"/>
        <v>12</v>
      </c>
      <c r="O31" s="7">
        <f t="shared" si="12"/>
        <v>20</v>
      </c>
      <c r="P31" s="2">
        <f t="shared" si="13"/>
        <v>0.94247779607693793</v>
      </c>
      <c r="Q31" s="3">
        <f t="shared" si="14"/>
        <v>3</v>
      </c>
      <c r="R31" s="3">
        <f t="shared" si="15"/>
        <v>3.183098861837907</v>
      </c>
      <c r="S31" s="66">
        <f t="shared" si="16"/>
        <v>0.9642857142857143</v>
      </c>
      <c r="U31" s="91">
        <v>1</v>
      </c>
      <c r="V31" s="92" t="s">
        <v>42</v>
      </c>
      <c r="W31" s="89">
        <v>4</v>
      </c>
      <c r="X31" s="89">
        <v>4</v>
      </c>
      <c r="Y31" s="94">
        <v>3</v>
      </c>
      <c r="Z31" s="89">
        <v>12</v>
      </c>
      <c r="AA31" s="94">
        <v>25</v>
      </c>
      <c r="AB31" s="89">
        <v>2</v>
      </c>
      <c r="AC31" s="89">
        <v>18</v>
      </c>
      <c r="AD31" s="89">
        <v>1</v>
      </c>
      <c r="AE31" s="24">
        <f t="shared" si="6"/>
        <v>21</v>
      </c>
      <c r="AF31" s="94">
        <v>252</v>
      </c>
      <c r="AG31" s="89">
        <f>'Circle 1'!Z31</f>
        <v>14</v>
      </c>
      <c r="AH31" s="7">
        <f t="shared" si="7"/>
        <v>20</v>
      </c>
      <c r="AI31" s="2">
        <f t="shared" si="17"/>
        <v>1.0995574287564276</v>
      </c>
      <c r="AJ31" s="3">
        <f t="shared" si="8"/>
        <v>3.5</v>
      </c>
      <c r="AK31" s="3">
        <f t="shared" si="9"/>
        <v>3.183098861837907</v>
      </c>
      <c r="AL31" s="106">
        <f t="shared" si="10"/>
        <v>0.96666666666666667</v>
      </c>
    </row>
    <row r="32" spans="2:38" x14ac:dyDescent="0.25">
      <c r="B32" s="54">
        <v>1</v>
      </c>
      <c r="C32" s="55" t="s">
        <v>43</v>
      </c>
      <c r="D32" s="52">
        <v>1</v>
      </c>
      <c r="E32" s="52">
        <v>1</v>
      </c>
      <c r="F32" s="57">
        <v>1</v>
      </c>
      <c r="G32" s="52">
        <v>12</v>
      </c>
      <c r="H32" s="57">
        <v>21</v>
      </c>
      <c r="I32" s="52">
        <v>0</v>
      </c>
      <c r="J32" s="52">
        <v>9</v>
      </c>
      <c r="K32" s="52">
        <v>1</v>
      </c>
      <c r="L32" s="24">
        <f t="shared" si="0"/>
        <v>10</v>
      </c>
      <c r="M32" s="57">
        <v>60</v>
      </c>
      <c r="N32" s="52">
        <f t="shared" si="11"/>
        <v>12</v>
      </c>
      <c r="O32" s="7">
        <f t="shared" si="12"/>
        <v>9</v>
      </c>
      <c r="P32" s="2">
        <f t="shared" si="13"/>
        <v>2.0943951023931953</v>
      </c>
      <c r="Q32" s="3">
        <f t="shared" si="14"/>
        <v>3</v>
      </c>
      <c r="R32" s="3">
        <f t="shared" si="15"/>
        <v>1.432394487827058</v>
      </c>
      <c r="S32" s="66">
        <f t="shared" si="16"/>
        <v>1</v>
      </c>
      <c r="U32" s="19"/>
      <c r="V32" s="20">
        <v>28</v>
      </c>
      <c r="W32" s="21"/>
      <c r="X32" s="21"/>
      <c r="Y32" s="21"/>
      <c r="Z32" s="213"/>
      <c r="AA32" s="23"/>
      <c r="AB32" s="24"/>
      <c r="AC32" s="24"/>
      <c r="AD32" s="24"/>
      <c r="AE32" s="24"/>
      <c r="AF32" s="23"/>
      <c r="AG32" s="24"/>
      <c r="AH32" s="25"/>
      <c r="AI32" s="26"/>
      <c r="AJ32" s="27"/>
      <c r="AK32" s="27"/>
      <c r="AL32" s="28"/>
    </row>
    <row r="33" spans="2:38" ht="15.75" thickBot="1" x14ac:dyDescent="0.3">
      <c r="B33" s="1">
        <v>1</v>
      </c>
      <c r="C33" s="56" t="s">
        <v>44</v>
      </c>
      <c r="D33" s="53">
        <v>3</v>
      </c>
      <c r="E33" s="53">
        <v>4</v>
      </c>
      <c r="F33" s="58">
        <v>3</v>
      </c>
      <c r="G33" s="53">
        <v>14</v>
      </c>
      <c r="H33" s="58">
        <v>90</v>
      </c>
      <c r="I33" s="53">
        <v>9</v>
      </c>
      <c r="J33" s="53">
        <v>18</v>
      </c>
      <c r="K33" s="53">
        <v>1</v>
      </c>
      <c r="L33" s="44">
        <f t="shared" si="0"/>
        <v>28</v>
      </c>
      <c r="M33" s="58">
        <v>1050</v>
      </c>
      <c r="N33" s="53">
        <f t="shared" si="11"/>
        <v>14</v>
      </c>
      <c r="O33" s="8">
        <f t="shared" si="12"/>
        <v>27</v>
      </c>
      <c r="P33" s="4">
        <f t="shared" si="13"/>
        <v>0.81448698426402044</v>
      </c>
      <c r="Q33" s="5">
        <f t="shared" si="14"/>
        <v>3.5</v>
      </c>
      <c r="R33" s="5">
        <f t="shared" si="15"/>
        <v>4.2971834634811739</v>
      </c>
      <c r="S33" s="67">
        <f t="shared" si="16"/>
        <v>0.86567164179104472</v>
      </c>
      <c r="U33" s="1">
        <v>1</v>
      </c>
      <c r="V33" s="93" t="s">
        <v>44</v>
      </c>
      <c r="W33" s="90">
        <v>3</v>
      </c>
      <c r="X33" s="90">
        <v>4</v>
      </c>
      <c r="Y33" s="95">
        <v>3</v>
      </c>
      <c r="Z33" s="214">
        <v>14</v>
      </c>
      <c r="AA33" s="95">
        <v>90</v>
      </c>
      <c r="AB33" s="90">
        <v>9</v>
      </c>
      <c r="AC33" s="90">
        <v>18</v>
      </c>
      <c r="AD33" s="90">
        <v>1</v>
      </c>
      <c r="AE33" s="44">
        <f t="shared" si="6"/>
        <v>28</v>
      </c>
      <c r="AF33" s="95">
        <v>1050</v>
      </c>
      <c r="AG33" s="90">
        <f>'Circle 1'!Z33</f>
        <v>21</v>
      </c>
      <c r="AH33" s="8">
        <f t="shared" si="7"/>
        <v>27</v>
      </c>
      <c r="AI33" s="4">
        <f t="shared" si="17"/>
        <v>1.2217304763960306</v>
      </c>
      <c r="AJ33" s="5">
        <f t="shared" si="8"/>
        <v>5.25</v>
      </c>
      <c r="AK33" s="5">
        <f t="shared" si="9"/>
        <v>4.2971834634811739</v>
      </c>
      <c r="AL33" s="107">
        <f t="shared" si="10"/>
        <v>0.86567164179104472</v>
      </c>
    </row>
    <row r="34" spans="2:38" ht="15.75" thickBot="1" x14ac:dyDescent="0.3"/>
    <row r="35" spans="2:38" x14ac:dyDescent="0.25">
      <c r="C35" s="294" t="s">
        <v>119</v>
      </c>
      <c r="D35" s="295" t="s">
        <v>115</v>
      </c>
      <c r="E35" s="296"/>
      <c r="F35" s="296"/>
      <c r="G35" s="217">
        <f>AVERAGE(G5:G33)</f>
        <v>12.517241379310345</v>
      </c>
      <c r="H35" s="217">
        <f t="shared" ref="H35:S35" si="18">AVERAGE(H5:H33)</f>
        <v>76.035714285714292</v>
      </c>
      <c r="I35" s="217">
        <f t="shared" si="18"/>
        <v>6.6551724137931032</v>
      </c>
      <c r="J35" s="217">
        <f t="shared" si="18"/>
        <v>17.896551724137932</v>
      </c>
      <c r="K35" s="217">
        <f t="shared" si="18"/>
        <v>2.4482758620689653</v>
      </c>
      <c r="L35" s="217">
        <f t="shared" si="18"/>
        <v>27</v>
      </c>
      <c r="M35" s="217">
        <f t="shared" si="18"/>
        <v>369.48275862068965</v>
      </c>
      <c r="N35" s="217">
        <f t="shared" si="18"/>
        <v>12.517241379310345</v>
      </c>
      <c r="O35" s="217">
        <f t="shared" si="18"/>
        <v>24.551724137931036</v>
      </c>
      <c r="P35" s="217">
        <f t="shared" si="18"/>
        <v>0.96013368395984444</v>
      </c>
      <c r="Q35" s="217">
        <f t="shared" si="18"/>
        <v>3.1293103448275863</v>
      </c>
      <c r="R35" s="217">
        <f t="shared" si="18"/>
        <v>3.9075282579803261</v>
      </c>
      <c r="S35" s="217">
        <f t="shared" si="18"/>
        <v>0.90720406424204814</v>
      </c>
      <c r="V35" s="294" t="s">
        <v>119</v>
      </c>
      <c r="W35" s="295" t="s">
        <v>115</v>
      </c>
      <c r="X35" s="296"/>
      <c r="Y35" s="296"/>
      <c r="Z35" s="217">
        <f>AVERAGE(Z5:Z33)</f>
        <v>13.107142857142858</v>
      </c>
      <c r="AA35" s="217">
        <f t="shared" ref="AA35:AL35" si="19">AVERAGE(AA5:AA33)</f>
        <v>78.074074074074076</v>
      </c>
      <c r="AB35" s="217">
        <f t="shared" si="19"/>
        <v>6.7142857142857144</v>
      </c>
      <c r="AC35" s="217">
        <f t="shared" si="19"/>
        <v>19.821428571428573</v>
      </c>
      <c r="AD35" s="217">
        <f t="shared" si="19"/>
        <v>2.7857142857142856</v>
      </c>
      <c r="AE35" s="217">
        <f t="shared" si="19"/>
        <v>29.321428571428573</v>
      </c>
      <c r="AF35" s="217">
        <f t="shared" si="19"/>
        <v>380.53571428571428</v>
      </c>
      <c r="AG35" s="217">
        <f t="shared" si="19"/>
        <v>18.357142857142858</v>
      </c>
      <c r="AH35" s="217">
        <f t="shared" si="19"/>
        <v>26.535714285714285</v>
      </c>
      <c r="AI35" s="217">
        <f t="shared" si="19"/>
        <v>1.3242597939589575</v>
      </c>
      <c r="AJ35" s="217">
        <f t="shared" si="19"/>
        <v>4.5892857142857144</v>
      </c>
      <c r="AK35" s="217">
        <f t="shared" si="19"/>
        <v>4.2232900970456502</v>
      </c>
      <c r="AL35" s="217">
        <f t="shared" si="19"/>
        <v>0.91545387084110519</v>
      </c>
    </row>
    <row r="36" spans="2:38" x14ac:dyDescent="0.25">
      <c r="C36" s="297"/>
      <c r="D36" s="288" t="s">
        <v>116</v>
      </c>
      <c r="E36" s="289"/>
      <c r="F36" s="289"/>
      <c r="G36" s="219">
        <f>MEDIAN(G5:G33)</f>
        <v>12</v>
      </c>
      <c r="H36" s="219">
        <f t="shared" ref="H36:S36" si="20">MEDIAN(H5:H33)</f>
        <v>60</v>
      </c>
      <c r="I36" s="219">
        <f t="shared" si="20"/>
        <v>5</v>
      </c>
      <c r="J36" s="219">
        <f t="shared" si="20"/>
        <v>16</v>
      </c>
      <c r="K36" s="219">
        <f t="shared" si="20"/>
        <v>2</v>
      </c>
      <c r="L36" s="219">
        <f t="shared" si="20"/>
        <v>25</v>
      </c>
      <c r="M36" s="219">
        <f t="shared" si="20"/>
        <v>310</v>
      </c>
      <c r="N36" s="219">
        <f t="shared" si="20"/>
        <v>12</v>
      </c>
      <c r="O36" s="219">
        <f t="shared" si="20"/>
        <v>23</v>
      </c>
      <c r="P36" s="219">
        <f t="shared" si="20"/>
        <v>0.81448698426402044</v>
      </c>
      <c r="Q36" s="219">
        <f t="shared" si="20"/>
        <v>3</v>
      </c>
      <c r="R36" s="219">
        <f t="shared" si="20"/>
        <v>3.6605636911135928</v>
      </c>
      <c r="S36" s="219">
        <f t="shared" si="20"/>
        <v>0.92</v>
      </c>
      <c r="V36" s="297"/>
      <c r="W36" s="288" t="s">
        <v>116</v>
      </c>
      <c r="X36" s="289"/>
      <c r="Y36" s="289"/>
      <c r="Z36" s="219">
        <f>MEDIAN(Z5:Z33)</f>
        <v>13</v>
      </c>
      <c r="AA36" s="219">
        <f t="shared" ref="AA36:AL36" si="21">MEDIAN(AA5:AA33)</f>
        <v>60</v>
      </c>
      <c r="AB36" s="219">
        <f t="shared" si="21"/>
        <v>5.5</v>
      </c>
      <c r="AC36" s="219">
        <f t="shared" si="21"/>
        <v>18</v>
      </c>
      <c r="AD36" s="219">
        <f t="shared" si="21"/>
        <v>2</v>
      </c>
      <c r="AE36" s="219">
        <f t="shared" si="21"/>
        <v>27.5</v>
      </c>
      <c r="AF36" s="219">
        <f t="shared" si="21"/>
        <v>313.5</v>
      </c>
      <c r="AG36" s="219">
        <f t="shared" si="21"/>
        <v>18.5</v>
      </c>
      <c r="AH36" s="219">
        <f t="shared" si="21"/>
        <v>24</v>
      </c>
      <c r="AI36" s="219">
        <f t="shared" si="21"/>
        <v>1.1811133670754252</v>
      </c>
      <c r="AJ36" s="219">
        <f t="shared" si="21"/>
        <v>4.625</v>
      </c>
      <c r="AK36" s="219">
        <f t="shared" si="21"/>
        <v>3.8197186342054881</v>
      </c>
      <c r="AL36" s="219">
        <f t="shared" si="21"/>
        <v>0.92543995060203765</v>
      </c>
    </row>
    <row r="37" spans="2:38" x14ac:dyDescent="0.25">
      <c r="C37" s="297"/>
      <c r="D37" s="288" t="s">
        <v>15</v>
      </c>
      <c r="E37" s="289"/>
      <c r="F37" s="289"/>
      <c r="G37" s="219">
        <f>MIN(G5:G33)</f>
        <v>7</v>
      </c>
      <c r="H37" s="219">
        <f t="shared" ref="H37:S37" si="22">MIN(H5:H33)</f>
        <v>20</v>
      </c>
      <c r="I37" s="219">
        <f t="shared" si="22"/>
        <v>0</v>
      </c>
      <c r="J37" s="219">
        <f t="shared" si="22"/>
        <v>4</v>
      </c>
      <c r="K37" s="219">
        <f t="shared" si="22"/>
        <v>0</v>
      </c>
      <c r="L37" s="219">
        <f t="shared" si="22"/>
        <v>10</v>
      </c>
      <c r="M37" s="219">
        <f t="shared" si="22"/>
        <v>60</v>
      </c>
      <c r="N37" s="219">
        <f t="shared" si="22"/>
        <v>7</v>
      </c>
      <c r="O37" s="219">
        <f t="shared" si="22"/>
        <v>8</v>
      </c>
      <c r="P37" s="219">
        <f t="shared" si="22"/>
        <v>0.38731964222339915</v>
      </c>
      <c r="Q37" s="219">
        <f t="shared" si="22"/>
        <v>1.75</v>
      </c>
      <c r="R37" s="219">
        <f t="shared" si="22"/>
        <v>1.2732395447351628</v>
      </c>
      <c r="S37" s="219">
        <f t="shared" si="22"/>
        <v>0.76086956521739135</v>
      </c>
      <c r="V37" s="297"/>
      <c r="W37" s="288" t="s">
        <v>15</v>
      </c>
      <c r="X37" s="289"/>
      <c r="Y37" s="289"/>
      <c r="Z37" s="219">
        <f>MIN(Z5:Z33)</f>
        <v>7</v>
      </c>
      <c r="AA37" s="219">
        <f t="shared" ref="AA37:AL37" si="23">MIN(AA5:AA33)</f>
        <v>20</v>
      </c>
      <c r="AB37" s="219">
        <f t="shared" si="23"/>
        <v>0</v>
      </c>
      <c r="AC37" s="219">
        <f t="shared" si="23"/>
        <v>4</v>
      </c>
      <c r="AD37" s="219">
        <f t="shared" si="23"/>
        <v>0</v>
      </c>
      <c r="AE37" s="219">
        <f t="shared" si="23"/>
        <v>10</v>
      </c>
      <c r="AF37" s="219">
        <f t="shared" si="23"/>
        <v>60</v>
      </c>
      <c r="AG37" s="219">
        <f t="shared" si="23"/>
        <v>13</v>
      </c>
      <c r="AH37" s="219">
        <f t="shared" si="23"/>
        <v>8</v>
      </c>
      <c r="AI37" s="219">
        <f t="shared" si="23"/>
        <v>0.46919890280886517</v>
      </c>
      <c r="AJ37" s="219">
        <f t="shared" si="23"/>
        <v>3.25</v>
      </c>
      <c r="AK37" s="219">
        <f t="shared" si="23"/>
        <v>1.2732395447351628</v>
      </c>
      <c r="AL37" s="219">
        <f t="shared" si="23"/>
        <v>0.8125</v>
      </c>
    </row>
    <row r="38" spans="2:38" x14ac:dyDescent="0.25">
      <c r="C38" s="297"/>
      <c r="D38" s="288" t="s">
        <v>54</v>
      </c>
      <c r="E38" s="289"/>
      <c r="F38" s="289"/>
      <c r="G38" s="219">
        <f>MAX(G5:G33)</f>
        <v>18</v>
      </c>
      <c r="H38" s="219">
        <f t="shared" ref="H38:S38" si="24">MAX(H5:H33)</f>
        <v>298</v>
      </c>
      <c r="I38" s="219">
        <f t="shared" si="24"/>
        <v>32</v>
      </c>
      <c r="J38" s="219">
        <f t="shared" si="24"/>
        <v>41</v>
      </c>
      <c r="K38" s="219">
        <f t="shared" si="24"/>
        <v>11</v>
      </c>
      <c r="L38" s="219">
        <f t="shared" si="24"/>
        <v>79</v>
      </c>
      <c r="M38" s="219">
        <f t="shared" si="24"/>
        <v>1177</v>
      </c>
      <c r="N38" s="219">
        <f t="shared" si="24"/>
        <v>18</v>
      </c>
      <c r="O38" s="219">
        <f t="shared" si="24"/>
        <v>73</v>
      </c>
      <c r="P38" s="219">
        <f t="shared" si="24"/>
        <v>2.0943951023931953</v>
      </c>
      <c r="Q38" s="219">
        <f t="shared" si="24"/>
        <v>4.5</v>
      </c>
      <c r="R38" s="219">
        <f t="shared" si="24"/>
        <v>11.618310845708359</v>
      </c>
      <c r="S38" s="219">
        <f t="shared" si="24"/>
        <v>1</v>
      </c>
      <c r="V38" s="297"/>
      <c r="W38" s="288" t="s">
        <v>54</v>
      </c>
      <c r="X38" s="289"/>
      <c r="Y38" s="289"/>
      <c r="Z38" s="219">
        <f>MAX(Z5:Z33)</f>
        <v>18</v>
      </c>
      <c r="AA38" s="219">
        <f t="shared" ref="AA38:AL38" si="25">MAX(AA5:AA33)</f>
        <v>298</v>
      </c>
      <c r="AB38" s="219">
        <f t="shared" si="25"/>
        <v>33</v>
      </c>
      <c r="AC38" s="219">
        <f t="shared" si="25"/>
        <v>44</v>
      </c>
      <c r="AD38" s="219">
        <f t="shared" si="25"/>
        <v>11</v>
      </c>
      <c r="AE38" s="219">
        <f t="shared" si="25"/>
        <v>88</v>
      </c>
      <c r="AF38" s="219">
        <f t="shared" si="25"/>
        <v>1177</v>
      </c>
      <c r="AG38" s="219">
        <f t="shared" si="25"/>
        <v>23</v>
      </c>
      <c r="AH38" s="219">
        <f t="shared" si="25"/>
        <v>77</v>
      </c>
      <c r="AI38" s="219">
        <f t="shared" si="25"/>
        <v>3.1415926535897931</v>
      </c>
      <c r="AJ38" s="219">
        <f t="shared" si="25"/>
        <v>5.75</v>
      </c>
      <c r="AK38" s="219">
        <f t="shared" si="25"/>
        <v>12.254930618075941</v>
      </c>
      <c r="AL38" s="219">
        <f t="shared" si="25"/>
        <v>1</v>
      </c>
    </row>
    <row r="39" spans="2:38" x14ac:dyDescent="0.25">
      <c r="C39" s="297"/>
      <c r="D39" s="288" t="s">
        <v>117</v>
      </c>
      <c r="E39" s="289"/>
      <c r="F39" s="289"/>
      <c r="G39" s="213">
        <f>(MAX(G5:G33)-MIN(G5:G33))</f>
        <v>11</v>
      </c>
      <c r="H39" s="213">
        <f t="shared" ref="H39:S39" si="26">(MAX(H5:H33)-MIN(H5:H33))</f>
        <v>278</v>
      </c>
      <c r="I39" s="213">
        <f t="shared" si="26"/>
        <v>32</v>
      </c>
      <c r="J39" s="213">
        <f t="shared" si="26"/>
        <v>37</v>
      </c>
      <c r="K39" s="213">
        <f t="shared" si="26"/>
        <v>11</v>
      </c>
      <c r="L39" s="213">
        <f t="shared" si="26"/>
        <v>69</v>
      </c>
      <c r="M39" s="213">
        <f t="shared" si="26"/>
        <v>1117</v>
      </c>
      <c r="N39" s="213">
        <f t="shared" si="26"/>
        <v>11</v>
      </c>
      <c r="O39" s="213">
        <f t="shared" si="26"/>
        <v>65</v>
      </c>
      <c r="P39" s="213">
        <f t="shared" si="26"/>
        <v>1.7070754601697962</v>
      </c>
      <c r="Q39" s="213">
        <f t="shared" si="26"/>
        <v>2.75</v>
      </c>
      <c r="R39" s="213">
        <f t="shared" si="26"/>
        <v>10.345071300973197</v>
      </c>
      <c r="S39" s="213">
        <f t="shared" si="26"/>
        <v>0.23913043478260865</v>
      </c>
      <c r="V39" s="297"/>
      <c r="W39" s="288" t="s">
        <v>117</v>
      </c>
      <c r="X39" s="289"/>
      <c r="Y39" s="289"/>
      <c r="Z39" s="213">
        <f>(MAX(Z5:Z33)-MIN(Z5:Z33))</f>
        <v>11</v>
      </c>
      <c r="AA39" s="213">
        <f t="shared" ref="AA39:AL39" si="27">(MAX(AA5:AA33)-MIN(AA5:AA33))</f>
        <v>278</v>
      </c>
      <c r="AB39" s="213">
        <f t="shared" si="27"/>
        <v>33</v>
      </c>
      <c r="AC39" s="213">
        <f t="shared" si="27"/>
        <v>40</v>
      </c>
      <c r="AD39" s="213">
        <f t="shared" si="27"/>
        <v>11</v>
      </c>
      <c r="AE39" s="213">
        <f t="shared" si="27"/>
        <v>78</v>
      </c>
      <c r="AF39" s="213">
        <f t="shared" si="27"/>
        <v>1117</v>
      </c>
      <c r="AG39" s="213">
        <f t="shared" si="27"/>
        <v>10</v>
      </c>
      <c r="AH39" s="213">
        <f t="shared" si="27"/>
        <v>69</v>
      </c>
      <c r="AI39" s="213">
        <f t="shared" si="27"/>
        <v>2.6723937507809281</v>
      </c>
      <c r="AJ39" s="213">
        <f t="shared" si="27"/>
        <v>2.5</v>
      </c>
      <c r="AK39" s="213">
        <f t="shared" si="27"/>
        <v>10.981691073340778</v>
      </c>
      <c r="AL39" s="213">
        <f t="shared" si="27"/>
        <v>0.1875</v>
      </c>
    </row>
    <row r="40" spans="2:38" ht="15.75" thickBot="1" x14ac:dyDescent="0.3">
      <c r="C40" s="298"/>
      <c r="D40" s="299" t="s">
        <v>118</v>
      </c>
      <c r="E40" s="300"/>
      <c r="F40" s="300"/>
      <c r="G40" s="221">
        <f>(QUARTILE(G5:G33,3)-QUARTILE(G5:G33,1))/G36</f>
        <v>0.25</v>
      </c>
      <c r="H40" s="221">
        <f t="shared" ref="H40:S40" si="28">(QUARTILE(H5:H33,3)-QUARTILE(H5:H33,1))/H36</f>
        <v>0.94166666666666665</v>
      </c>
      <c r="I40" s="221">
        <f t="shared" si="28"/>
        <v>1.2</v>
      </c>
      <c r="J40" s="221">
        <f t="shared" si="28"/>
        <v>0.8125</v>
      </c>
      <c r="K40" s="221">
        <f t="shared" si="28"/>
        <v>1</v>
      </c>
      <c r="L40" s="221">
        <f t="shared" si="28"/>
        <v>0.48</v>
      </c>
      <c r="M40" s="221">
        <f t="shared" si="28"/>
        <v>0.8612903225806452</v>
      </c>
      <c r="N40" s="221">
        <f t="shared" si="28"/>
        <v>0.25</v>
      </c>
      <c r="O40" s="221">
        <f t="shared" si="28"/>
        <v>0.52173913043478259</v>
      </c>
      <c r="P40" s="221">
        <f t="shared" si="28"/>
        <v>0.59294587400177456</v>
      </c>
      <c r="Q40" s="221">
        <f t="shared" si="28"/>
        <v>0.25</v>
      </c>
      <c r="R40" s="221">
        <f t="shared" si="28"/>
        <v>0.52173913043478271</v>
      </c>
      <c r="S40" s="221">
        <f t="shared" si="28"/>
        <v>7.2739054201712727E-2</v>
      </c>
      <c r="V40" s="298"/>
      <c r="W40" s="299" t="s">
        <v>118</v>
      </c>
      <c r="X40" s="300"/>
      <c r="Y40" s="300"/>
      <c r="Z40" s="221">
        <f>(QUARTILE(Z5:Z33,3)-QUARTILE(Z5:Z33,1))/Z36</f>
        <v>0.15384615384615385</v>
      </c>
      <c r="AA40" s="221">
        <f t="shared" ref="AA40:AL40" si="29">(QUARTILE(AA5:AA33,3)-QUARTILE(AA5:AA33,1))/AA36</f>
        <v>0.93333333333333335</v>
      </c>
      <c r="AB40" s="221">
        <f t="shared" si="29"/>
        <v>1.0909090909090908</v>
      </c>
      <c r="AC40" s="221">
        <f t="shared" si="29"/>
        <v>0.61111111111111116</v>
      </c>
      <c r="AD40" s="221">
        <f t="shared" si="29"/>
        <v>1.5</v>
      </c>
      <c r="AE40" s="221">
        <f t="shared" si="29"/>
        <v>0.40909090909090912</v>
      </c>
      <c r="AF40" s="221">
        <f t="shared" si="29"/>
        <v>0.87001594896331735</v>
      </c>
      <c r="AG40" s="221">
        <f t="shared" si="29"/>
        <v>0.27027027027027029</v>
      </c>
      <c r="AH40" s="221">
        <f t="shared" si="29"/>
        <v>0.40625</v>
      </c>
      <c r="AI40" s="221">
        <f t="shared" si="29"/>
        <v>0.39272818660652836</v>
      </c>
      <c r="AJ40" s="221">
        <f t="shared" si="29"/>
        <v>0.27027027027027029</v>
      </c>
      <c r="AK40" s="221">
        <f t="shared" si="29"/>
        <v>0.40625000000000006</v>
      </c>
      <c r="AL40" s="221">
        <f t="shared" si="29"/>
        <v>6.5196967088460858E-2</v>
      </c>
    </row>
    <row r="41" spans="2:38" ht="15.75" thickBot="1" x14ac:dyDescent="0.3"/>
    <row r="42" spans="2:38" x14ac:dyDescent="0.25">
      <c r="C42" s="294" t="s">
        <v>60</v>
      </c>
      <c r="D42" s="295" t="s">
        <v>115</v>
      </c>
      <c r="E42" s="296"/>
      <c r="F42" s="296"/>
      <c r="G42" s="217">
        <f>AVERAGE(G5:G15)</f>
        <v>12.454545454545455</v>
      </c>
      <c r="H42" s="217">
        <f t="shared" ref="H42:S42" si="30">AVERAGE(H5:H15)</f>
        <v>52.3</v>
      </c>
      <c r="I42" s="217">
        <f t="shared" si="30"/>
        <v>6.3636363636363633</v>
      </c>
      <c r="J42" s="217">
        <f t="shared" si="30"/>
        <v>19.818181818181817</v>
      </c>
      <c r="K42" s="217">
        <f t="shared" si="30"/>
        <v>2.2727272727272729</v>
      </c>
      <c r="L42" s="217">
        <f t="shared" si="30"/>
        <v>28.454545454545453</v>
      </c>
      <c r="M42" s="217">
        <f t="shared" si="30"/>
        <v>357.36363636363637</v>
      </c>
      <c r="N42" s="217">
        <f t="shared" si="30"/>
        <v>12.454545454545455</v>
      </c>
      <c r="O42" s="217">
        <f t="shared" si="30"/>
        <v>26.181818181818183</v>
      </c>
      <c r="P42" s="217">
        <f t="shared" si="30"/>
        <v>0.86999537250557968</v>
      </c>
      <c r="Q42" s="217">
        <f t="shared" si="30"/>
        <v>3.1136363636363638</v>
      </c>
      <c r="R42" s="217">
        <f t="shared" si="30"/>
        <v>4.1669657827696236</v>
      </c>
      <c r="S42" s="290">
        <f t="shared" si="30"/>
        <v>0.91302991512165399</v>
      </c>
      <c r="T42" s="24"/>
      <c r="U42" s="6"/>
      <c r="V42" s="287" t="s">
        <v>119</v>
      </c>
      <c r="W42" s="288" t="s">
        <v>115</v>
      </c>
      <c r="X42" s="289"/>
      <c r="Y42" s="289"/>
      <c r="Z42" s="217">
        <f>AVERAGE(Z5:Z15)</f>
        <v>12.454545454545455</v>
      </c>
      <c r="AA42" s="217">
        <f t="shared" ref="AA42:AL42" si="31">AVERAGE(AA5:AA15)</f>
        <v>52.3</v>
      </c>
      <c r="AB42" s="217">
        <f t="shared" si="31"/>
        <v>6.5454545454545459</v>
      </c>
      <c r="AC42" s="217">
        <f t="shared" si="31"/>
        <v>20.09090909090909</v>
      </c>
      <c r="AD42" s="217">
        <f t="shared" si="31"/>
        <v>2.1818181818181817</v>
      </c>
      <c r="AE42" s="217">
        <f t="shared" si="31"/>
        <v>28.818181818181817</v>
      </c>
      <c r="AF42" s="217">
        <f t="shared" si="31"/>
        <v>357.36363636363637</v>
      </c>
      <c r="AG42" s="217">
        <f t="shared" si="31"/>
        <v>18.272727272727273</v>
      </c>
      <c r="AH42" s="217">
        <f t="shared" si="31"/>
        <v>26.636363636363637</v>
      </c>
      <c r="AI42" s="217">
        <f t="shared" si="31"/>
        <v>1.3490961717843564</v>
      </c>
      <c r="AJ42" s="217">
        <f t="shared" si="31"/>
        <v>4.5681818181818183</v>
      </c>
      <c r="AK42" s="217">
        <f t="shared" si="31"/>
        <v>4.2393089387204848</v>
      </c>
      <c r="AL42" s="292">
        <f t="shared" si="31"/>
        <v>0.9110842276981882</v>
      </c>
    </row>
    <row r="43" spans="2:38" x14ac:dyDescent="0.25">
      <c r="C43" s="297"/>
      <c r="D43" s="288" t="s">
        <v>116</v>
      </c>
      <c r="E43" s="289"/>
      <c r="F43" s="289"/>
      <c r="G43" s="219">
        <f>MEDIAN(G5:G15)</f>
        <v>12</v>
      </c>
      <c r="H43" s="219">
        <f t="shared" ref="H43:S43" si="32">MEDIAN(H5:H15)</f>
        <v>47</v>
      </c>
      <c r="I43" s="219">
        <f t="shared" si="32"/>
        <v>5</v>
      </c>
      <c r="J43" s="219">
        <f t="shared" si="32"/>
        <v>20</v>
      </c>
      <c r="K43" s="219">
        <f t="shared" si="32"/>
        <v>2</v>
      </c>
      <c r="L43" s="219">
        <f t="shared" si="32"/>
        <v>25</v>
      </c>
      <c r="M43" s="219">
        <f t="shared" si="32"/>
        <v>317</v>
      </c>
      <c r="N43" s="219">
        <f t="shared" si="32"/>
        <v>12</v>
      </c>
      <c r="O43" s="219">
        <f t="shared" si="32"/>
        <v>24</v>
      </c>
      <c r="P43" s="219">
        <f t="shared" si="32"/>
        <v>0.75831546810788109</v>
      </c>
      <c r="Q43" s="219">
        <f t="shared" si="32"/>
        <v>3</v>
      </c>
      <c r="R43" s="219">
        <f t="shared" si="32"/>
        <v>3.8197186342054881</v>
      </c>
      <c r="S43" s="291">
        <f t="shared" si="32"/>
        <v>0.90163934426229508</v>
      </c>
      <c r="T43" s="24"/>
      <c r="U43" s="6"/>
      <c r="V43" s="287"/>
      <c r="W43" s="288" t="s">
        <v>116</v>
      </c>
      <c r="X43" s="289"/>
      <c r="Y43" s="289"/>
      <c r="Z43" s="219">
        <f>MEDIAN(Z5:Z15)</f>
        <v>13</v>
      </c>
      <c r="AA43" s="219">
        <f t="shared" ref="AA43:AL43" si="33">MEDIAN(AA5:AA15)</f>
        <v>47</v>
      </c>
      <c r="AB43" s="219">
        <f t="shared" si="33"/>
        <v>5</v>
      </c>
      <c r="AC43" s="219">
        <f t="shared" si="33"/>
        <v>21</v>
      </c>
      <c r="AD43" s="219">
        <f t="shared" si="33"/>
        <v>2</v>
      </c>
      <c r="AE43" s="219">
        <f t="shared" si="33"/>
        <v>27</v>
      </c>
      <c r="AF43" s="219">
        <f t="shared" si="33"/>
        <v>317</v>
      </c>
      <c r="AG43" s="219">
        <f t="shared" si="33"/>
        <v>18</v>
      </c>
      <c r="AH43" s="219">
        <f t="shared" si="33"/>
        <v>26</v>
      </c>
      <c r="AI43" s="219">
        <f t="shared" si="33"/>
        <v>1.1654295327833104</v>
      </c>
      <c r="AJ43" s="219">
        <f t="shared" si="33"/>
        <v>4.5</v>
      </c>
      <c r="AK43" s="219">
        <f t="shared" si="33"/>
        <v>4.1380285203892786</v>
      </c>
      <c r="AL43" s="293">
        <f t="shared" si="33"/>
        <v>0.90909090909090906</v>
      </c>
    </row>
    <row r="44" spans="2:38" x14ac:dyDescent="0.25">
      <c r="C44" s="297"/>
      <c r="D44" s="288" t="s">
        <v>15</v>
      </c>
      <c r="E44" s="289"/>
      <c r="F44" s="289"/>
      <c r="G44" s="219">
        <f>MIN(G5:G15)</f>
        <v>7</v>
      </c>
      <c r="H44" s="219">
        <f t="shared" ref="H44:S44" si="34">MIN(H5:H15)</f>
        <v>20</v>
      </c>
      <c r="I44" s="219">
        <f t="shared" si="34"/>
        <v>3</v>
      </c>
      <c r="J44" s="219">
        <f t="shared" si="34"/>
        <v>4</v>
      </c>
      <c r="K44" s="219">
        <f t="shared" si="34"/>
        <v>1</v>
      </c>
      <c r="L44" s="219">
        <f t="shared" si="34"/>
        <v>11</v>
      </c>
      <c r="M44" s="219">
        <f t="shared" si="34"/>
        <v>150</v>
      </c>
      <c r="N44" s="219">
        <f t="shared" si="34"/>
        <v>7</v>
      </c>
      <c r="O44" s="219">
        <f t="shared" si="34"/>
        <v>8</v>
      </c>
      <c r="P44" s="219">
        <f t="shared" si="34"/>
        <v>0.47806844728540332</v>
      </c>
      <c r="Q44" s="219">
        <f t="shared" si="34"/>
        <v>1.75</v>
      </c>
      <c r="R44" s="219">
        <f t="shared" si="34"/>
        <v>1.2732395447351628</v>
      </c>
      <c r="S44" s="291">
        <f t="shared" si="34"/>
        <v>0.8571428571428571</v>
      </c>
      <c r="T44" s="24"/>
      <c r="U44" s="6"/>
      <c r="V44" s="287"/>
      <c r="W44" s="288" t="s">
        <v>15</v>
      </c>
      <c r="X44" s="289"/>
      <c r="Y44" s="289"/>
      <c r="Z44" s="219">
        <f>MIN(Z5:Z15)</f>
        <v>7</v>
      </c>
      <c r="AA44" s="219">
        <f t="shared" ref="AA44:AL44" si="35">MIN(AA5:AA15)</f>
        <v>20</v>
      </c>
      <c r="AB44" s="219">
        <f t="shared" si="35"/>
        <v>2</v>
      </c>
      <c r="AC44" s="219">
        <f t="shared" si="35"/>
        <v>4</v>
      </c>
      <c r="AD44" s="219">
        <f t="shared" si="35"/>
        <v>1</v>
      </c>
      <c r="AE44" s="219">
        <f t="shared" si="35"/>
        <v>10</v>
      </c>
      <c r="AF44" s="219">
        <f t="shared" si="35"/>
        <v>150</v>
      </c>
      <c r="AG44" s="219">
        <f t="shared" si="35"/>
        <v>16</v>
      </c>
      <c r="AH44" s="219">
        <f t="shared" si="35"/>
        <v>8</v>
      </c>
      <c r="AI44" s="219">
        <f t="shared" si="35"/>
        <v>0.66322511575784526</v>
      </c>
      <c r="AJ44" s="219">
        <f t="shared" si="35"/>
        <v>4</v>
      </c>
      <c r="AK44" s="219">
        <f t="shared" si="35"/>
        <v>1.2732395447351628</v>
      </c>
      <c r="AL44" s="293">
        <f t="shared" si="35"/>
        <v>0.83333333333333337</v>
      </c>
    </row>
    <row r="45" spans="2:38" x14ac:dyDescent="0.25">
      <c r="C45" s="297"/>
      <c r="D45" s="288" t="s">
        <v>54</v>
      </c>
      <c r="E45" s="289"/>
      <c r="F45" s="289"/>
      <c r="G45" s="219">
        <f>MAX(G5:G15)</f>
        <v>18</v>
      </c>
      <c r="H45" s="219">
        <f t="shared" ref="H45:S45" si="36">MAX(H5:H15)</f>
        <v>120</v>
      </c>
      <c r="I45" s="219">
        <f t="shared" si="36"/>
        <v>14</v>
      </c>
      <c r="J45" s="219">
        <f t="shared" si="36"/>
        <v>34</v>
      </c>
      <c r="K45" s="219">
        <f t="shared" si="36"/>
        <v>6</v>
      </c>
      <c r="L45" s="219">
        <f t="shared" si="36"/>
        <v>48</v>
      </c>
      <c r="M45" s="219">
        <f t="shared" si="36"/>
        <v>1177</v>
      </c>
      <c r="N45" s="219">
        <f t="shared" si="36"/>
        <v>18</v>
      </c>
      <c r="O45" s="219">
        <f t="shared" si="36"/>
        <v>46</v>
      </c>
      <c r="P45" s="219">
        <f t="shared" si="36"/>
        <v>1.5707963267948966</v>
      </c>
      <c r="Q45" s="219">
        <f t="shared" si="36"/>
        <v>4.5</v>
      </c>
      <c r="R45" s="219">
        <f t="shared" si="36"/>
        <v>7.3211273822271856</v>
      </c>
      <c r="S45" s="291">
        <f t="shared" si="36"/>
        <v>0.95774647887323938</v>
      </c>
      <c r="T45" s="24"/>
      <c r="U45" s="6"/>
      <c r="V45" s="287"/>
      <c r="W45" s="288" t="s">
        <v>54</v>
      </c>
      <c r="X45" s="289"/>
      <c r="Y45" s="289"/>
      <c r="Z45" s="219">
        <f>MAX(Z5:Z15)</f>
        <v>16</v>
      </c>
      <c r="AA45" s="219">
        <f t="shared" ref="AA45:AL45" si="37">MAX(AA5:AA15)</f>
        <v>120</v>
      </c>
      <c r="AB45" s="219">
        <f t="shared" si="37"/>
        <v>16</v>
      </c>
      <c r="AC45" s="219">
        <f t="shared" si="37"/>
        <v>34</v>
      </c>
      <c r="AD45" s="219">
        <f t="shared" si="37"/>
        <v>6</v>
      </c>
      <c r="AE45" s="219">
        <f t="shared" si="37"/>
        <v>47</v>
      </c>
      <c r="AF45" s="219">
        <f t="shared" si="37"/>
        <v>1177</v>
      </c>
      <c r="AG45" s="219">
        <f t="shared" si="37"/>
        <v>23</v>
      </c>
      <c r="AH45" s="219">
        <f t="shared" si="37"/>
        <v>45</v>
      </c>
      <c r="AI45" s="219">
        <f t="shared" si="37"/>
        <v>3.1415926535897931</v>
      </c>
      <c r="AJ45" s="219">
        <f t="shared" si="37"/>
        <v>5.75</v>
      </c>
      <c r="AK45" s="219">
        <f t="shared" si="37"/>
        <v>7.1619724391352904</v>
      </c>
      <c r="AL45" s="293">
        <f t="shared" si="37"/>
        <v>0.97142857142857142</v>
      </c>
    </row>
    <row r="46" spans="2:38" x14ac:dyDescent="0.25">
      <c r="C46" s="297"/>
      <c r="D46" s="288" t="s">
        <v>117</v>
      </c>
      <c r="E46" s="289"/>
      <c r="F46" s="289"/>
      <c r="G46" s="213">
        <f>(MAX(G5:G15)-MIN(G5:G15))</f>
        <v>11</v>
      </c>
      <c r="H46" s="213">
        <f t="shared" ref="H46:S46" si="38">(MAX(H5:H15)-MIN(H5:H15))</f>
        <v>100</v>
      </c>
      <c r="I46" s="213">
        <f t="shared" si="38"/>
        <v>11</v>
      </c>
      <c r="J46" s="213">
        <f t="shared" si="38"/>
        <v>30</v>
      </c>
      <c r="K46" s="213">
        <f t="shared" si="38"/>
        <v>5</v>
      </c>
      <c r="L46" s="213">
        <f t="shared" si="38"/>
        <v>37</v>
      </c>
      <c r="M46" s="213">
        <f t="shared" si="38"/>
        <v>1027</v>
      </c>
      <c r="N46" s="213">
        <f t="shared" si="38"/>
        <v>11</v>
      </c>
      <c r="O46" s="213">
        <f t="shared" si="38"/>
        <v>38</v>
      </c>
      <c r="P46" s="213">
        <f t="shared" si="38"/>
        <v>1.0927278795094932</v>
      </c>
      <c r="Q46" s="213">
        <f t="shared" si="38"/>
        <v>2.75</v>
      </c>
      <c r="R46" s="213">
        <f t="shared" si="38"/>
        <v>6.0478878374920226</v>
      </c>
      <c r="S46" s="291">
        <f t="shared" si="38"/>
        <v>0.10060362173038229</v>
      </c>
      <c r="T46" s="24"/>
      <c r="U46" s="6"/>
      <c r="V46" s="287"/>
      <c r="W46" s="288" t="s">
        <v>117</v>
      </c>
      <c r="X46" s="289"/>
      <c r="Y46" s="289"/>
      <c r="Z46" s="213">
        <f>(MAX(Z5:Z15)-MIN(Z5:Z15))</f>
        <v>9</v>
      </c>
      <c r="AA46" s="213">
        <f t="shared" ref="AA46:AL46" si="39">(MAX(AA5:AA15)-MIN(AA5:AA15))</f>
        <v>100</v>
      </c>
      <c r="AB46" s="213">
        <f t="shared" si="39"/>
        <v>14</v>
      </c>
      <c r="AC46" s="213">
        <f t="shared" si="39"/>
        <v>30</v>
      </c>
      <c r="AD46" s="213">
        <f t="shared" si="39"/>
        <v>5</v>
      </c>
      <c r="AE46" s="213">
        <f t="shared" si="39"/>
        <v>37</v>
      </c>
      <c r="AF46" s="213">
        <f t="shared" si="39"/>
        <v>1027</v>
      </c>
      <c r="AG46" s="213">
        <f t="shared" si="39"/>
        <v>7</v>
      </c>
      <c r="AH46" s="213">
        <f t="shared" si="39"/>
        <v>37</v>
      </c>
      <c r="AI46" s="213">
        <f t="shared" si="39"/>
        <v>2.4783675378319479</v>
      </c>
      <c r="AJ46" s="213">
        <f t="shared" si="39"/>
        <v>1.75</v>
      </c>
      <c r="AK46" s="213">
        <f t="shared" si="39"/>
        <v>5.8887328944001274</v>
      </c>
      <c r="AL46" s="293">
        <f t="shared" si="39"/>
        <v>0.13809523809523805</v>
      </c>
    </row>
    <row r="47" spans="2:38" ht="15.75" thickBot="1" x14ac:dyDescent="0.3">
      <c r="C47" s="298"/>
      <c r="D47" s="299" t="s">
        <v>118</v>
      </c>
      <c r="E47" s="300"/>
      <c r="F47" s="300"/>
      <c r="G47" s="221">
        <f>(QUARTILE(G5:G15,3)-QUARTILE(G5:G15,1))/G43</f>
        <v>0.25</v>
      </c>
      <c r="H47" s="221">
        <f t="shared" ref="H47:S47" si="40">(QUARTILE(H5:H15,3)-QUARTILE(H5:H15,1))/H43</f>
        <v>0.78191489361702127</v>
      </c>
      <c r="I47" s="221">
        <f t="shared" si="40"/>
        <v>0.9</v>
      </c>
      <c r="J47" s="221">
        <f t="shared" si="40"/>
        <v>0.52500000000000002</v>
      </c>
      <c r="K47" s="221">
        <f t="shared" si="40"/>
        <v>0.75</v>
      </c>
      <c r="L47" s="221">
        <f t="shared" si="40"/>
        <v>0.44</v>
      </c>
      <c r="M47" s="221">
        <f t="shared" si="40"/>
        <v>0.46214511041009465</v>
      </c>
      <c r="N47" s="221">
        <f t="shared" si="40"/>
        <v>0.25</v>
      </c>
      <c r="O47" s="221">
        <f t="shared" si="40"/>
        <v>0.52083333333333337</v>
      </c>
      <c r="P47" s="221">
        <f t="shared" si="40"/>
        <v>0.46440092165898622</v>
      </c>
      <c r="Q47" s="221">
        <f t="shared" si="40"/>
        <v>0.25</v>
      </c>
      <c r="R47" s="221">
        <f t="shared" si="40"/>
        <v>0.52083333333333337</v>
      </c>
      <c r="S47" s="226">
        <f t="shared" si="40"/>
        <v>5.5668469046932637E-2</v>
      </c>
      <c r="T47" s="24"/>
      <c r="U47" s="6"/>
      <c r="V47" s="287"/>
      <c r="W47" s="288" t="s">
        <v>118</v>
      </c>
      <c r="X47" s="289"/>
      <c r="Y47" s="289"/>
      <c r="Z47" s="221">
        <f>(QUARTILE(Z5:Z15,3)-QUARTILE(Z5:Z15,1))/Z43</f>
        <v>0.19230769230769232</v>
      </c>
      <c r="AA47" s="221">
        <f t="shared" ref="AA47:AL47" si="41">(QUARTILE(AA5:AA15,3)-QUARTILE(AA5:AA15,1))/AA43</f>
        <v>0.78191489361702127</v>
      </c>
      <c r="AB47" s="221">
        <f t="shared" si="41"/>
        <v>1</v>
      </c>
      <c r="AC47" s="221">
        <f t="shared" si="41"/>
        <v>0.54761904761904767</v>
      </c>
      <c r="AD47" s="221">
        <f t="shared" si="41"/>
        <v>0.5</v>
      </c>
      <c r="AE47" s="221">
        <f t="shared" si="41"/>
        <v>0.5</v>
      </c>
      <c r="AF47" s="221">
        <f t="shared" si="41"/>
        <v>0.46214511041009465</v>
      </c>
      <c r="AG47" s="221">
        <f t="shared" si="41"/>
        <v>0.19444444444444445</v>
      </c>
      <c r="AH47" s="221">
        <f t="shared" si="41"/>
        <v>0.55769230769230771</v>
      </c>
      <c r="AI47" s="221">
        <f t="shared" si="41"/>
        <v>0.45873819846833341</v>
      </c>
      <c r="AJ47" s="221">
        <f t="shared" si="41"/>
        <v>0.19444444444444445</v>
      </c>
      <c r="AK47" s="221">
        <f t="shared" si="41"/>
        <v>0.55769230769230771</v>
      </c>
      <c r="AL47" s="221">
        <f t="shared" si="41"/>
        <v>4.5253905205156965E-2</v>
      </c>
    </row>
    <row r="48" spans="2:38" ht="15.75" thickBot="1" x14ac:dyDescent="0.3">
      <c r="C48" s="24"/>
      <c r="D48" s="24"/>
      <c r="E48" s="24"/>
      <c r="F48" s="24"/>
      <c r="G48" s="24"/>
      <c r="H48" s="24"/>
      <c r="I48" s="24"/>
      <c r="J48" s="24"/>
      <c r="K48" s="24"/>
      <c r="L48" s="24"/>
      <c r="M48" s="24"/>
      <c r="N48" s="24"/>
      <c r="O48" s="211"/>
      <c r="P48" s="26"/>
      <c r="Q48" s="27"/>
      <c r="R48" s="27"/>
      <c r="S48" s="212"/>
      <c r="T48" s="24"/>
      <c r="U48" s="6"/>
      <c r="V48" s="24"/>
      <c r="W48" s="24"/>
      <c r="X48" s="24"/>
      <c r="Y48" s="24"/>
      <c r="Z48" s="24"/>
      <c r="AA48" s="24"/>
      <c r="AB48" s="24"/>
      <c r="AC48" s="24"/>
      <c r="AD48" s="24"/>
      <c r="AE48" s="24"/>
      <c r="AF48" s="24"/>
      <c r="AG48" s="24"/>
      <c r="AH48" s="211"/>
      <c r="AI48" s="26"/>
      <c r="AJ48" s="27"/>
      <c r="AK48" s="27"/>
      <c r="AL48" s="212"/>
    </row>
    <row r="49" spans="3:38" x14ac:dyDescent="0.25">
      <c r="C49" s="294" t="s">
        <v>61</v>
      </c>
      <c r="D49" s="295" t="s">
        <v>115</v>
      </c>
      <c r="E49" s="296"/>
      <c r="F49" s="296"/>
      <c r="G49" s="217">
        <f>AVERAGE(G16:G33)</f>
        <v>12.555555555555555</v>
      </c>
      <c r="H49" s="217">
        <f t="shared" ref="H49:S49" si="42">AVERAGE(H16:H33)</f>
        <v>89.222222222222229</v>
      </c>
      <c r="I49" s="217">
        <f t="shared" si="42"/>
        <v>6.833333333333333</v>
      </c>
      <c r="J49" s="217">
        <f t="shared" si="42"/>
        <v>16.722222222222221</v>
      </c>
      <c r="K49" s="217">
        <f t="shared" si="42"/>
        <v>2.5555555555555554</v>
      </c>
      <c r="L49" s="217">
        <f t="shared" si="42"/>
        <v>26.111111111111111</v>
      </c>
      <c r="M49" s="217">
        <f t="shared" si="42"/>
        <v>376.88888888888891</v>
      </c>
      <c r="N49" s="217">
        <f t="shared" si="42"/>
        <v>12.555555555555555</v>
      </c>
      <c r="O49" s="217">
        <f t="shared" si="42"/>
        <v>23.555555555555557</v>
      </c>
      <c r="P49" s="217">
        <f t="shared" si="42"/>
        <v>1.0152182076263394</v>
      </c>
      <c r="Q49" s="217">
        <f t="shared" si="42"/>
        <v>3.1388888888888888</v>
      </c>
      <c r="R49" s="217">
        <f t="shared" si="42"/>
        <v>3.748983103942424</v>
      </c>
      <c r="S49" s="223">
        <f t="shared" si="42"/>
        <v>0.90364382203784466</v>
      </c>
      <c r="T49" s="24"/>
      <c r="U49" s="6"/>
      <c r="V49" s="287" t="s">
        <v>119</v>
      </c>
      <c r="W49" s="288" t="s">
        <v>115</v>
      </c>
      <c r="X49" s="289"/>
      <c r="Y49" s="289"/>
      <c r="Z49" s="217">
        <f>AVERAGE(Z16:Z33)</f>
        <v>13.529411764705882</v>
      </c>
      <c r="AA49" s="217">
        <f t="shared" ref="AA49:AL49" si="43">AVERAGE(AA16:AA33)</f>
        <v>93.235294117647058</v>
      </c>
      <c r="AB49" s="217">
        <f t="shared" si="43"/>
        <v>6.8235294117647056</v>
      </c>
      <c r="AC49" s="217">
        <f t="shared" si="43"/>
        <v>19.647058823529413</v>
      </c>
      <c r="AD49" s="217">
        <f t="shared" si="43"/>
        <v>3.1764705882352939</v>
      </c>
      <c r="AE49" s="217">
        <f t="shared" si="43"/>
        <v>29.647058823529413</v>
      </c>
      <c r="AF49" s="217">
        <f t="shared" si="43"/>
        <v>395.52941176470586</v>
      </c>
      <c r="AG49" s="217">
        <f t="shared" si="43"/>
        <v>18.411764705882351</v>
      </c>
      <c r="AH49" s="217">
        <f t="shared" si="43"/>
        <v>26.470588235294116</v>
      </c>
      <c r="AI49" s="217">
        <f t="shared" si="43"/>
        <v>1.308189196542523</v>
      </c>
      <c r="AJ49" s="217">
        <f t="shared" si="43"/>
        <v>4.6029411764705879</v>
      </c>
      <c r="AK49" s="217">
        <f t="shared" si="43"/>
        <v>4.2129249641972306</v>
      </c>
      <c r="AL49" s="217">
        <f t="shared" si="43"/>
        <v>0.9182812869924043</v>
      </c>
    </row>
    <row r="50" spans="3:38" x14ac:dyDescent="0.25">
      <c r="C50" s="297"/>
      <c r="D50" s="288" t="s">
        <v>116</v>
      </c>
      <c r="E50" s="289"/>
      <c r="F50" s="289"/>
      <c r="G50" s="219">
        <f>MEDIAN(G16:G33)</f>
        <v>12</v>
      </c>
      <c r="H50" s="219">
        <f t="shared" ref="H50:S50" si="44">MEDIAN(H16:H33)</f>
        <v>67.5</v>
      </c>
      <c r="I50" s="219">
        <f t="shared" si="44"/>
        <v>4.5</v>
      </c>
      <c r="J50" s="219">
        <f t="shared" si="44"/>
        <v>14</v>
      </c>
      <c r="K50" s="219">
        <f t="shared" si="44"/>
        <v>1.5</v>
      </c>
      <c r="L50" s="219">
        <f t="shared" si="44"/>
        <v>25.5</v>
      </c>
      <c r="M50" s="219">
        <f t="shared" si="44"/>
        <v>281</v>
      </c>
      <c r="N50" s="219">
        <f t="shared" si="44"/>
        <v>12</v>
      </c>
      <c r="O50" s="219">
        <f t="shared" si="44"/>
        <v>20.5</v>
      </c>
      <c r="P50" s="219">
        <f t="shared" si="44"/>
        <v>0.82117199278615194</v>
      </c>
      <c r="Q50" s="219">
        <f t="shared" si="44"/>
        <v>3</v>
      </c>
      <c r="R50" s="219">
        <f t="shared" si="44"/>
        <v>3.2626763333838547</v>
      </c>
      <c r="S50" s="224">
        <f t="shared" si="44"/>
        <v>0.92202531645569619</v>
      </c>
      <c r="T50" s="24"/>
      <c r="U50" s="6"/>
      <c r="V50" s="287"/>
      <c r="W50" s="288" t="s">
        <v>116</v>
      </c>
      <c r="X50" s="289"/>
      <c r="Y50" s="289"/>
      <c r="Z50" s="219">
        <f>MEDIAN(Z16:Z33)</f>
        <v>13</v>
      </c>
      <c r="AA50" s="219">
        <f t="shared" ref="AA50:AL50" si="45">MEDIAN(AA16:AA33)</f>
        <v>71</v>
      </c>
      <c r="AB50" s="219">
        <f t="shared" si="45"/>
        <v>6</v>
      </c>
      <c r="AC50" s="219">
        <f t="shared" si="45"/>
        <v>18</v>
      </c>
      <c r="AD50" s="219">
        <f t="shared" si="45"/>
        <v>2</v>
      </c>
      <c r="AE50" s="219">
        <f t="shared" si="45"/>
        <v>28</v>
      </c>
      <c r="AF50" s="219">
        <f t="shared" si="45"/>
        <v>310</v>
      </c>
      <c r="AG50" s="219">
        <f t="shared" si="45"/>
        <v>19</v>
      </c>
      <c r="AH50" s="219">
        <f t="shared" si="45"/>
        <v>22</v>
      </c>
      <c r="AI50" s="219">
        <f t="shared" si="45"/>
        <v>1.1967972013675401</v>
      </c>
      <c r="AJ50" s="219">
        <f t="shared" si="45"/>
        <v>4.75</v>
      </c>
      <c r="AK50" s="219">
        <f t="shared" si="45"/>
        <v>3.5014087480216975</v>
      </c>
      <c r="AL50" s="219">
        <f t="shared" si="45"/>
        <v>0.92682926829268297</v>
      </c>
    </row>
    <row r="51" spans="3:38" x14ac:dyDescent="0.25">
      <c r="C51" s="297"/>
      <c r="D51" s="288" t="s">
        <v>15</v>
      </c>
      <c r="E51" s="289"/>
      <c r="F51" s="289"/>
      <c r="G51" s="219">
        <f>MIN(G16:G33)</f>
        <v>9</v>
      </c>
      <c r="H51" s="219">
        <f t="shared" ref="H51:S51" si="46">MIN(H16:H33)</f>
        <v>20</v>
      </c>
      <c r="I51" s="219">
        <f t="shared" si="46"/>
        <v>0</v>
      </c>
      <c r="J51" s="219">
        <f t="shared" si="46"/>
        <v>7</v>
      </c>
      <c r="K51" s="219">
        <f t="shared" si="46"/>
        <v>0</v>
      </c>
      <c r="L51" s="219">
        <f t="shared" si="46"/>
        <v>10</v>
      </c>
      <c r="M51" s="219">
        <f t="shared" si="46"/>
        <v>60</v>
      </c>
      <c r="N51" s="219">
        <f t="shared" si="46"/>
        <v>9</v>
      </c>
      <c r="O51" s="219">
        <f t="shared" si="46"/>
        <v>9</v>
      </c>
      <c r="P51" s="219">
        <f t="shared" si="46"/>
        <v>0.38731964222339915</v>
      </c>
      <c r="Q51" s="219">
        <f t="shared" si="46"/>
        <v>2.25</v>
      </c>
      <c r="R51" s="219">
        <f t="shared" si="46"/>
        <v>1.432394487827058</v>
      </c>
      <c r="S51" s="224">
        <f t="shared" si="46"/>
        <v>0.76086956521739135</v>
      </c>
      <c r="T51" s="24"/>
      <c r="U51" s="6"/>
      <c r="V51" s="287"/>
      <c r="W51" s="288" t="s">
        <v>15</v>
      </c>
      <c r="X51" s="289"/>
      <c r="Y51" s="289"/>
      <c r="Z51" s="219">
        <f>MIN(Z16:Z33)</f>
        <v>12</v>
      </c>
      <c r="AA51" s="219">
        <f t="shared" ref="AA51:AL51" si="47">MIN(AA16:AA33)</f>
        <v>20</v>
      </c>
      <c r="AB51" s="219">
        <f t="shared" si="47"/>
        <v>0</v>
      </c>
      <c r="AC51" s="219">
        <f t="shared" si="47"/>
        <v>7</v>
      </c>
      <c r="AD51" s="219">
        <f t="shared" si="47"/>
        <v>0</v>
      </c>
      <c r="AE51" s="219">
        <f t="shared" si="47"/>
        <v>11</v>
      </c>
      <c r="AF51" s="219">
        <f t="shared" si="47"/>
        <v>60</v>
      </c>
      <c r="AG51" s="219">
        <f t="shared" si="47"/>
        <v>13</v>
      </c>
      <c r="AH51" s="219">
        <f t="shared" si="47"/>
        <v>9</v>
      </c>
      <c r="AI51" s="219">
        <f t="shared" si="47"/>
        <v>0.46919890280886517</v>
      </c>
      <c r="AJ51" s="219">
        <f t="shared" si="47"/>
        <v>3.25</v>
      </c>
      <c r="AK51" s="219">
        <f t="shared" si="47"/>
        <v>1.432394487827058</v>
      </c>
      <c r="AL51" s="219">
        <f t="shared" si="47"/>
        <v>0.8125</v>
      </c>
    </row>
    <row r="52" spans="3:38" x14ac:dyDescent="0.25">
      <c r="C52" s="297"/>
      <c r="D52" s="288" t="s">
        <v>54</v>
      </c>
      <c r="E52" s="289"/>
      <c r="F52" s="289"/>
      <c r="G52" s="219">
        <f>MAX(G16:G33)</f>
        <v>18</v>
      </c>
      <c r="H52" s="219">
        <f t="shared" ref="H52:S52" si="48">MAX(H16:H33)</f>
        <v>298</v>
      </c>
      <c r="I52" s="219">
        <f t="shared" si="48"/>
        <v>32</v>
      </c>
      <c r="J52" s="219">
        <f t="shared" si="48"/>
        <v>41</v>
      </c>
      <c r="K52" s="219">
        <f t="shared" si="48"/>
        <v>11</v>
      </c>
      <c r="L52" s="219">
        <f t="shared" si="48"/>
        <v>79</v>
      </c>
      <c r="M52" s="219">
        <f t="shared" si="48"/>
        <v>1050</v>
      </c>
      <c r="N52" s="219">
        <f t="shared" si="48"/>
        <v>18</v>
      </c>
      <c r="O52" s="219">
        <f t="shared" si="48"/>
        <v>73</v>
      </c>
      <c r="P52" s="219">
        <f t="shared" si="48"/>
        <v>2.0943951023931953</v>
      </c>
      <c r="Q52" s="219">
        <f t="shared" si="48"/>
        <v>4.5</v>
      </c>
      <c r="R52" s="219">
        <f t="shared" si="48"/>
        <v>11.618310845708359</v>
      </c>
      <c r="S52" s="224">
        <f t="shared" si="48"/>
        <v>1</v>
      </c>
      <c r="T52" s="24"/>
      <c r="U52" s="6"/>
      <c r="V52" s="287"/>
      <c r="W52" s="288" t="s">
        <v>54</v>
      </c>
      <c r="X52" s="289"/>
      <c r="Y52" s="289"/>
      <c r="Z52" s="219">
        <f>MAX(Z16:Z33)</f>
        <v>18</v>
      </c>
      <c r="AA52" s="219">
        <f t="shared" ref="AA52:AL52" si="49">MAX(AA16:AA33)</f>
        <v>298</v>
      </c>
      <c r="AB52" s="219">
        <f t="shared" si="49"/>
        <v>33</v>
      </c>
      <c r="AC52" s="219">
        <f t="shared" si="49"/>
        <v>44</v>
      </c>
      <c r="AD52" s="219">
        <f t="shared" si="49"/>
        <v>11</v>
      </c>
      <c r="AE52" s="219">
        <f t="shared" si="49"/>
        <v>88</v>
      </c>
      <c r="AF52" s="219">
        <f t="shared" si="49"/>
        <v>1050</v>
      </c>
      <c r="AG52" s="219">
        <f t="shared" si="49"/>
        <v>23</v>
      </c>
      <c r="AH52" s="219">
        <f t="shared" si="49"/>
        <v>77</v>
      </c>
      <c r="AI52" s="219">
        <f t="shared" si="49"/>
        <v>2.4434609527920612</v>
      </c>
      <c r="AJ52" s="219">
        <f t="shared" si="49"/>
        <v>5.75</v>
      </c>
      <c r="AK52" s="219">
        <f t="shared" si="49"/>
        <v>12.254930618075941</v>
      </c>
      <c r="AL52" s="219">
        <f t="shared" si="49"/>
        <v>1</v>
      </c>
    </row>
    <row r="53" spans="3:38" x14ac:dyDescent="0.25">
      <c r="C53" s="297"/>
      <c r="D53" s="288" t="s">
        <v>117</v>
      </c>
      <c r="E53" s="289"/>
      <c r="F53" s="289"/>
      <c r="G53" s="213">
        <f>(MAX(G16:G33)-MIN(G16:G33))</f>
        <v>9</v>
      </c>
      <c r="H53" s="213">
        <f t="shared" ref="H53:S53" si="50">(MAX(H16:H33)-MIN(H16:H33))</f>
        <v>278</v>
      </c>
      <c r="I53" s="213">
        <f t="shared" si="50"/>
        <v>32</v>
      </c>
      <c r="J53" s="213">
        <f t="shared" si="50"/>
        <v>34</v>
      </c>
      <c r="K53" s="213">
        <f t="shared" si="50"/>
        <v>11</v>
      </c>
      <c r="L53" s="213">
        <f t="shared" si="50"/>
        <v>69</v>
      </c>
      <c r="M53" s="213">
        <f t="shared" si="50"/>
        <v>990</v>
      </c>
      <c r="N53" s="213">
        <f t="shared" si="50"/>
        <v>9</v>
      </c>
      <c r="O53" s="213">
        <f t="shared" si="50"/>
        <v>64</v>
      </c>
      <c r="P53" s="213">
        <f t="shared" si="50"/>
        <v>1.7070754601697962</v>
      </c>
      <c r="Q53" s="213">
        <f t="shared" si="50"/>
        <v>2.25</v>
      </c>
      <c r="R53" s="213">
        <f t="shared" si="50"/>
        <v>10.185916357881302</v>
      </c>
      <c r="S53" s="225">
        <f t="shared" si="50"/>
        <v>0.23913043478260865</v>
      </c>
      <c r="T53" s="24"/>
      <c r="U53" s="6"/>
      <c r="V53" s="287"/>
      <c r="W53" s="288" t="s">
        <v>117</v>
      </c>
      <c r="X53" s="289"/>
      <c r="Y53" s="289"/>
      <c r="Z53" s="213">
        <f>(MAX(Z16:Z33)-MIN(Z16:Z33))</f>
        <v>6</v>
      </c>
      <c r="AA53" s="213">
        <f t="shared" ref="AA53:AL53" si="51">(MAX(AA16:AA33)-MIN(AA16:AA33))</f>
        <v>278</v>
      </c>
      <c r="AB53" s="213">
        <f t="shared" si="51"/>
        <v>33</v>
      </c>
      <c r="AC53" s="213">
        <f t="shared" si="51"/>
        <v>37</v>
      </c>
      <c r="AD53" s="213">
        <f t="shared" si="51"/>
        <v>11</v>
      </c>
      <c r="AE53" s="213">
        <f t="shared" si="51"/>
        <v>77</v>
      </c>
      <c r="AF53" s="213">
        <f t="shared" si="51"/>
        <v>990</v>
      </c>
      <c r="AG53" s="213">
        <f t="shared" si="51"/>
        <v>10</v>
      </c>
      <c r="AH53" s="213">
        <f t="shared" si="51"/>
        <v>68</v>
      </c>
      <c r="AI53" s="213">
        <f t="shared" si="51"/>
        <v>1.974262049983196</v>
      </c>
      <c r="AJ53" s="213">
        <f t="shared" si="51"/>
        <v>2.5</v>
      </c>
      <c r="AK53" s="213">
        <f t="shared" si="51"/>
        <v>10.822536130248883</v>
      </c>
      <c r="AL53" s="213">
        <f t="shared" si="51"/>
        <v>0.1875</v>
      </c>
    </row>
    <row r="54" spans="3:38" ht="15.75" thickBot="1" x14ac:dyDescent="0.3">
      <c r="C54" s="298"/>
      <c r="D54" s="299" t="s">
        <v>118</v>
      </c>
      <c r="E54" s="300"/>
      <c r="F54" s="300"/>
      <c r="G54" s="221">
        <f>(QUARTILE(G16:G33,3)-QUARTILE(G16:G33,1))/G50</f>
        <v>8.3333333333333329E-2</v>
      </c>
      <c r="H54" s="221">
        <f t="shared" ref="H54:S54" si="52">(QUARTILE(H16:H33,3)-QUARTILE(H16:H33,1))/H50</f>
        <v>0.98518518518518516</v>
      </c>
      <c r="I54" s="221">
        <f t="shared" si="52"/>
        <v>1.3888888888888888</v>
      </c>
      <c r="J54" s="221">
        <f t="shared" si="52"/>
        <v>0.5</v>
      </c>
      <c r="K54" s="221">
        <f t="shared" si="52"/>
        <v>1.1666666666666667</v>
      </c>
      <c r="L54" s="221">
        <f t="shared" si="52"/>
        <v>0.41176470588235292</v>
      </c>
      <c r="M54" s="221">
        <f t="shared" si="52"/>
        <v>1.0916370106761566</v>
      </c>
      <c r="N54" s="221">
        <f t="shared" si="52"/>
        <v>8.3333333333333329E-2</v>
      </c>
      <c r="O54" s="221">
        <f t="shared" si="52"/>
        <v>0.53658536585365857</v>
      </c>
      <c r="P54" s="221">
        <f t="shared" si="52"/>
        <v>0.60457865786578657</v>
      </c>
      <c r="Q54" s="221">
        <f t="shared" si="52"/>
        <v>8.3333333333333329E-2</v>
      </c>
      <c r="R54" s="221">
        <f t="shared" si="52"/>
        <v>0.53658536585365835</v>
      </c>
      <c r="S54" s="226">
        <f t="shared" si="52"/>
        <v>9.5211749097512996E-2</v>
      </c>
      <c r="T54" s="24"/>
      <c r="U54" s="6"/>
      <c r="V54" s="287"/>
      <c r="W54" s="288" t="s">
        <v>118</v>
      </c>
      <c r="X54" s="289"/>
      <c r="Y54" s="289"/>
      <c r="Z54" s="221">
        <f>(QUARTILE(Z16:Z33,3)-QUARTILE(Z16:Z33,1))/Z50</f>
        <v>7.6923076923076927E-2</v>
      </c>
      <c r="AA54" s="221">
        <f t="shared" ref="AA54:AL54" si="53">(QUARTILE(AA16:AA33,3)-QUARTILE(AA16:AA33,1))/AA50</f>
        <v>0.76056338028169013</v>
      </c>
      <c r="AB54" s="221">
        <f t="shared" si="53"/>
        <v>1</v>
      </c>
      <c r="AC54" s="221">
        <f t="shared" si="53"/>
        <v>0.27777777777777779</v>
      </c>
      <c r="AD54" s="221">
        <f t="shared" si="53"/>
        <v>1.5</v>
      </c>
      <c r="AE54" s="221">
        <f t="shared" si="53"/>
        <v>0.35714285714285715</v>
      </c>
      <c r="AF54" s="221">
        <f t="shared" si="53"/>
        <v>0.9096774193548387</v>
      </c>
      <c r="AG54" s="221">
        <f t="shared" si="53"/>
        <v>0.26315789473684209</v>
      </c>
      <c r="AH54" s="221">
        <f t="shared" si="53"/>
        <v>0.40909090909090912</v>
      </c>
      <c r="AI54" s="221">
        <f t="shared" si="53"/>
        <v>0.31250000000000017</v>
      </c>
      <c r="AJ54" s="221">
        <f t="shared" si="53"/>
        <v>0.26315789473684209</v>
      </c>
      <c r="AK54" s="221">
        <f t="shared" si="53"/>
        <v>0.40909090909090912</v>
      </c>
      <c r="AL54" s="221">
        <f t="shared" si="53"/>
        <v>8.837481043184256E-2</v>
      </c>
    </row>
  </sheetData>
  <mergeCells count="52">
    <mergeCell ref="C49:C54"/>
    <mergeCell ref="D49:F49"/>
    <mergeCell ref="V49:V54"/>
    <mergeCell ref="W49:Y49"/>
    <mergeCell ref="D50:F50"/>
    <mergeCell ref="W50:Y50"/>
    <mergeCell ref="D51:F51"/>
    <mergeCell ref="W51:Y51"/>
    <mergeCell ref="D52:F52"/>
    <mergeCell ref="W52:Y52"/>
    <mergeCell ref="D53:F53"/>
    <mergeCell ref="W53:Y53"/>
    <mergeCell ref="D54:F54"/>
    <mergeCell ref="W54:Y54"/>
    <mergeCell ref="C42:C47"/>
    <mergeCell ref="D42:F42"/>
    <mergeCell ref="V42:V47"/>
    <mergeCell ref="W42:Y42"/>
    <mergeCell ref="D43:F43"/>
    <mergeCell ref="W43:Y43"/>
    <mergeCell ref="D44:F44"/>
    <mergeCell ref="W44:Y44"/>
    <mergeCell ref="D45:F45"/>
    <mergeCell ref="W45:Y45"/>
    <mergeCell ref="D46:F46"/>
    <mergeCell ref="W46:Y46"/>
    <mergeCell ref="D47:F47"/>
    <mergeCell ref="W47:Y47"/>
    <mergeCell ref="V35:V40"/>
    <mergeCell ref="W35:Y35"/>
    <mergeCell ref="W36:Y36"/>
    <mergeCell ref="W37:Y37"/>
    <mergeCell ref="W38:Y38"/>
    <mergeCell ref="W39:Y39"/>
    <mergeCell ref="W40:Y40"/>
    <mergeCell ref="C35:C40"/>
    <mergeCell ref="D35:F35"/>
    <mergeCell ref="D36:F36"/>
    <mergeCell ref="D37:F37"/>
    <mergeCell ref="D38:F38"/>
    <mergeCell ref="D39:F39"/>
    <mergeCell ref="D40:F40"/>
    <mergeCell ref="B2:F3"/>
    <mergeCell ref="G2:O2"/>
    <mergeCell ref="P2:S3"/>
    <mergeCell ref="G3:H3"/>
    <mergeCell ref="I3:O3"/>
    <mergeCell ref="U2:Y3"/>
    <mergeCell ref="Z2:AH2"/>
    <mergeCell ref="AI2:AL3"/>
    <mergeCell ref="Z3:AA3"/>
    <mergeCell ref="AB3:AH3"/>
  </mergeCells>
  <conditionalFormatting sqref="G40:S40">
    <cfRule type="cellIs" dxfId="135" priority="21" operator="greaterThan">
      <formula>1</formula>
    </cfRule>
    <cfRule type="cellIs" dxfId="134" priority="22" operator="between">
      <formula>0.6</formula>
      <formula>1</formula>
    </cfRule>
    <cfRule type="cellIs" dxfId="133" priority="23" operator="between">
      <formula>0.3</formula>
      <formula>0.6</formula>
    </cfRule>
    <cfRule type="cellIs" dxfId="132" priority="24" operator="lessThan">
      <formula>0.3</formula>
    </cfRule>
  </conditionalFormatting>
  <conditionalFormatting sqref="Z40:AL40">
    <cfRule type="cellIs" dxfId="131" priority="17" operator="greaterThan">
      <formula>1</formula>
    </cfRule>
    <cfRule type="cellIs" dxfId="130" priority="18" operator="between">
      <formula>0.6</formula>
      <formula>1</formula>
    </cfRule>
    <cfRule type="cellIs" dxfId="129" priority="19" operator="between">
      <formula>0.3</formula>
      <formula>0.6</formula>
    </cfRule>
    <cfRule type="cellIs" dxfId="128" priority="20" operator="lessThan">
      <formula>0.3</formula>
    </cfRule>
  </conditionalFormatting>
  <conditionalFormatting sqref="G47:S47">
    <cfRule type="cellIs" dxfId="91" priority="13" operator="greaterThan">
      <formula>1</formula>
    </cfRule>
    <cfRule type="cellIs" dxfId="90" priority="14" operator="between">
      <formula>0.6</formula>
      <formula>1</formula>
    </cfRule>
    <cfRule type="cellIs" dxfId="89" priority="15" operator="between">
      <formula>0.3</formula>
      <formula>0.6</formula>
    </cfRule>
    <cfRule type="cellIs" dxfId="88" priority="16" operator="lessThan">
      <formula>0.3</formula>
    </cfRule>
  </conditionalFormatting>
  <conditionalFormatting sqref="G54:S54">
    <cfRule type="cellIs" dxfId="87" priority="9" operator="greaterThan">
      <formula>1</formula>
    </cfRule>
    <cfRule type="cellIs" dxfId="86" priority="10" operator="between">
      <formula>0.6</formula>
      <formula>1</formula>
    </cfRule>
    <cfRule type="cellIs" dxfId="85" priority="11" operator="between">
      <formula>0.3</formula>
      <formula>0.6</formula>
    </cfRule>
    <cfRule type="cellIs" dxfId="84" priority="12" operator="lessThan">
      <formula>0.3</formula>
    </cfRule>
  </conditionalFormatting>
  <conditionalFormatting sqref="Z47:AL47">
    <cfRule type="cellIs" dxfId="83" priority="5" operator="greaterThan">
      <formula>1</formula>
    </cfRule>
    <cfRule type="cellIs" dxfId="82" priority="6" operator="between">
      <formula>0.6</formula>
      <formula>1</formula>
    </cfRule>
    <cfRule type="cellIs" dxfId="81" priority="7" operator="between">
      <formula>0.3</formula>
      <formula>0.6</formula>
    </cfRule>
    <cfRule type="cellIs" dxfId="80" priority="8" operator="lessThan">
      <formula>0.3</formula>
    </cfRule>
  </conditionalFormatting>
  <conditionalFormatting sqref="Z54:AL54">
    <cfRule type="cellIs" dxfId="79" priority="1" operator="greaterThan">
      <formula>1</formula>
    </cfRule>
    <cfRule type="cellIs" dxfId="78" priority="2" operator="between">
      <formula>0.6</formula>
      <formula>1</formula>
    </cfRule>
    <cfRule type="cellIs" dxfId="77" priority="3" operator="between">
      <formula>0.3</formula>
      <formula>0.6</formula>
    </cfRule>
    <cfRule type="cellIs" dxfId="76" priority="4" operator="lessThan">
      <formula>0.3</formula>
    </cfRule>
  </conditionalFormatting>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L54"/>
  <sheetViews>
    <sheetView showGridLines="0" topLeftCell="A23" workbookViewId="0">
      <selection activeCell="I23" sqref="I1:I1048576"/>
    </sheetView>
  </sheetViews>
  <sheetFormatPr defaultRowHeight="15" x14ac:dyDescent="0.25"/>
  <cols>
    <col min="2" max="2" width="5.85546875" bestFit="1" customWidth="1"/>
    <col min="3" max="3" width="4" bestFit="1" customWidth="1"/>
    <col min="4" max="6" width="3.28515625" bestFit="1" customWidth="1"/>
    <col min="7" max="7" width="5.5703125" bestFit="1" customWidth="1"/>
    <col min="8" max="8" width="7.7109375" bestFit="1" customWidth="1"/>
    <col min="9" max="11" width="5.5703125" bestFit="1" customWidth="1"/>
    <col min="12" max="12" width="6.28515625" bestFit="1" customWidth="1"/>
    <col min="13" max="13" width="10.7109375" bestFit="1" customWidth="1"/>
    <col min="14" max="15" width="3" bestFit="1" customWidth="1"/>
    <col min="16" max="18" width="4.5703125" bestFit="1" customWidth="1"/>
    <col min="19" max="19" width="5.42578125" bestFit="1" customWidth="1"/>
    <col min="21" max="21" width="5.85546875" bestFit="1" customWidth="1"/>
    <col min="22" max="22" width="4" bestFit="1" customWidth="1"/>
    <col min="23" max="26" width="3.28515625" bestFit="1" customWidth="1"/>
    <col min="27" max="27" width="7.7109375" bestFit="1" customWidth="1"/>
    <col min="28" max="28" width="3.42578125" customWidth="1"/>
    <col min="29" max="29" width="4" customWidth="1"/>
    <col min="30" max="30" width="3.5703125" customWidth="1"/>
    <col min="31" max="31" width="6.28515625" bestFit="1" customWidth="1"/>
    <col min="32" max="32" width="10.7109375" bestFit="1" customWidth="1"/>
    <col min="33" max="33" width="5.85546875" bestFit="1" customWidth="1"/>
    <col min="34" max="34" width="3.28515625" bestFit="1" customWidth="1"/>
    <col min="35" max="35" width="7.28515625" bestFit="1" customWidth="1"/>
    <col min="36" max="37" width="4.5703125" bestFit="1" customWidth="1"/>
    <col min="38" max="38" width="7.28515625" bestFit="1" customWidth="1"/>
  </cols>
  <sheetData>
    <row r="1" spans="2:38" ht="15.75" thickBot="1" x14ac:dyDescent="0.3"/>
    <row r="2" spans="2:38" ht="15.75" thickBot="1" x14ac:dyDescent="0.3">
      <c r="B2" s="234" t="s">
        <v>104</v>
      </c>
      <c r="C2" s="278"/>
      <c r="D2" s="278"/>
      <c r="E2" s="278"/>
      <c r="F2" s="235"/>
      <c r="G2" s="275" t="s">
        <v>45</v>
      </c>
      <c r="H2" s="276"/>
      <c r="I2" s="276"/>
      <c r="J2" s="276"/>
      <c r="K2" s="276"/>
      <c r="L2" s="276"/>
      <c r="M2" s="276"/>
      <c r="N2" s="276"/>
      <c r="O2" s="277"/>
      <c r="P2" s="234" t="s">
        <v>72</v>
      </c>
      <c r="Q2" s="278"/>
      <c r="R2" s="278"/>
      <c r="S2" s="235"/>
      <c r="T2" s="6"/>
      <c r="U2" s="234" t="s">
        <v>105</v>
      </c>
      <c r="V2" s="278"/>
      <c r="W2" s="278"/>
      <c r="X2" s="278"/>
      <c r="Y2" s="235"/>
      <c r="Z2" s="275" t="s">
        <v>45</v>
      </c>
      <c r="AA2" s="276"/>
      <c r="AB2" s="276"/>
      <c r="AC2" s="276"/>
      <c r="AD2" s="276"/>
      <c r="AE2" s="276"/>
      <c r="AF2" s="276"/>
      <c r="AG2" s="276"/>
      <c r="AH2" s="277"/>
      <c r="AI2" s="234" t="s">
        <v>72</v>
      </c>
      <c r="AJ2" s="278"/>
      <c r="AK2" s="278"/>
      <c r="AL2" s="235"/>
    </row>
    <row r="3" spans="2:38" ht="15.75" thickBot="1" x14ac:dyDescent="0.3">
      <c r="B3" s="236"/>
      <c r="C3" s="279"/>
      <c r="D3" s="279"/>
      <c r="E3" s="279"/>
      <c r="F3" s="237"/>
      <c r="G3" s="280" t="s">
        <v>0</v>
      </c>
      <c r="H3" s="281"/>
      <c r="I3" s="275" t="s">
        <v>1</v>
      </c>
      <c r="J3" s="276"/>
      <c r="K3" s="276"/>
      <c r="L3" s="276"/>
      <c r="M3" s="276"/>
      <c r="N3" s="276"/>
      <c r="O3" s="277"/>
      <c r="P3" s="236"/>
      <c r="Q3" s="279"/>
      <c r="R3" s="279"/>
      <c r="S3" s="237"/>
      <c r="T3" s="6"/>
      <c r="U3" s="236"/>
      <c r="V3" s="279"/>
      <c r="W3" s="279"/>
      <c r="X3" s="279"/>
      <c r="Y3" s="237"/>
      <c r="Z3" s="280" t="s">
        <v>0</v>
      </c>
      <c r="AA3" s="281"/>
      <c r="AB3" s="275" t="s">
        <v>1</v>
      </c>
      <c r="AC3" s="276"/>
      <c r="AD3" s="276"/>
      <c r="AE3" s="276"/>
      <c r="AF3" s="276"/>
      <c r="AG3" s="276"/>
      <c r="AH3" s="277"/>
      <c r="AI3" s="236"/>
      <c r="AJ3" s="279"/>
      <c r="AK3" s="279"/>
      <c r="AL3" s="237"/>
    </row>
    <row r="4" spans="2:38" ht="15.75" thickBot="1" x14ac:dyDescent="0.3">
      <c r="B4" s="202" t="s">
        <v>2</v>
      </c>
      <c r="C4" s="203" t="s">
        <v>79</v>
      </c>
      <c r="D4" s="204" t="s">
        <v>74</v>
      </c>
      <c r="E4" s="204" t="s">
        <v>75</v>
      </c>
      <c r="F4" s="204" t="s">
        <v>76</v>
      </c>
      <c r="G4" s="205" t="s">
        <v>3</v>
      </c>
      <c r="H4" s="206" t="s">
        <v>4</v>
      </c>
      <c r="I4" s="204" t="s">
        <v>5</v>
      </c>
      <c r="J4" s="204" t="s">
        <v>6</v>
      </c>
      <c r="K4" s="204" t="s">
        <v>7</v>
      </c>
      <c r="L4" s="204" t="s">
        <v>1</v>
      </c>
      <c r="M4" s="206" t="s">
        <v>8</v>
      </c>
      <c r="N4" s="204" t="s">
        <v>9</v>
      </c>
      <c r="O4" s="206" t="s">
        <v>10</v>
      </c>
      <c r="P4" s="207" t="s">
        <v>11</v>
      </c>
      <c r="Q4" s="204" t="s">
        <v>77</v>
      </c>
      <c r="R4" s="204" t="s">
        <v>78</v>
      </c>
      <c r="S4" s="208" t="s">
        <v>14</v>
      </c>
      <c r="T4" s="209"/>
      <c r="U4" s="202" t="s">
        <v>2</v>
      </c>
      <c r="V4" s="203" t="s">
        <v>79</v>
      </c>
      <c r="W4" s="204" t="s">
        <v>74</v>
      </c>
      <c r="X4" s="204" t="s">
        <v>75</v>
      </c>
      <c r="Y4" s="204" t="s">
        <v>76</v>
      </c>
      <c r="Z4" s="205" t="s">
        <v>3</v>
      </c>
      <c r="AA4" s="206" t="s">
        <v>4</v>
      </c>
      <c r="AB4" s="204" t="s">
        <v>5</v>
      </c>
      <c r="AC4" s="204" t="s">
        <v>6</v>
      </c>
      <c r="AD4" s="204" t="s">
        <v>7</v>
      </c>
      <c r="AE4" s="204" t="s">
        <v>1</v>
      </c>
      <c r="AF4" s="206" t="s">
        <v>8</v>
      </c>
      <c r="AG4" s="204" t="s">
        <v>9</v>
      </c>
      <c r="AH4" s="206" t="s">
        <v>10</v>
      </c>
      <c r="AI4" s="207" t="s">
        <v>11</v>
      </c>
      <c r="AJ4" s="204" t="s">
        <v>77</v>
      </c>
      <c r="AK4" s="204" t="s">
        <v>78</v>
      </c>
      <c r="AL4" s="208" t="s">
        <v>14</v>
      </c>
    </row>
    <row r="5" spans="2:38" ht="15.75" thickTop="1" x14ac:dyDescent="0.25">
      <c r="B5" s="61">
        <v>1</v>
      </c>
      <c r="C5" s="62" t="s">
        <v>16</v>
      </c>
      <c r="D5" s="50">
        <v>3</v>
      </c>
      <c r="E5" s="50">
        <v>3</v>
      </c>
      <c r="F5" s="64">
        <v>2</v>
      </c>
      <c r="G5" s="50">
        <v>21</v>
      </c>
      <c r="H5" s="64">
        <v>68</v>
      </c>
      <c r="I5" s="50">
        <v>2</v>
      </c>
      <c r="J5" s="50">
        <v>32</v>
      </c>
      <c r="K5" s="50">
        <v>7</v>
      </c>
      <c r="L5" s="24">
        <f t="shared" ref="L5:L33" si="0">SUM(I5:K5)</f>
        <v>41</v>
      </c>
      <c r="M5" s="64">
        <v>337</v>
      </c>
      <c r="N5" s="52">
        <f t="shared" ref="N5" si="1">G5</f>
        <v>21</v>
      </c>
      <c r="O5" s="7">
        <f t="shared" ref="O5" si="2">I5+J5</f>
        <v>34</v>
      </c>
      <c r="P5" s="2">
        <f>((PI()*B5)/2)*(N5/O5)</f>
        <v>0.97019773125567144</v>
      </c>
      <c r="Q5" s="3">
        <f t="shared" ref="Q5" si="3">N5/(4*B5)</f>
        <v>5.25</v>
      </c>
      <c r="R5" s="3">
        <f t="shared" ref="R5" si="4">O5/(2*(PI())*(B5^2))</f>
        <v>5.4112680651244416</v>
      </c>
      <c r="S5" s="66">
        <f t="shared" ref="S5" si="5">((3*J5)+(4*K5))/(I5+(3*J5)+(4*K5))</f>
        <v>0.98412698412698407</v>
      </c>
      <c r="U5" s="98">
        <v>1</v>
      </c>
      <c r="V5" s="99" t="s">
        <v>16</v>
      </c>
      <c r="W5" s="81">
        <v>3</v>
      </c>
      <c r="X5" s="81">
        <v>3</v>
      </c>
      <c r="Y5" s="101">
        <v>2</v>
      </c>
      <c r="Z5" s="89">
        <v>21</v>
      </c>
      <c r="AA5" s="101">
        <v>68</v>
      </c>
      <c r="AB5" s="89">
        <v>2</v>
      </c>
      <c r="AC5" s="89">
        <v>34</v>
      </c>
      <c r="AD5" s="89">
        <v>7</v>
      </c>
      <c r="AE5" s="24">
        <f t="shared" ref="AE5:AE33" si="6">SUM(AB5:AD5)</f>
        <v>43</v>
      </c>
      <c r="AF5" s="101">
        <v>337</v>
      </c>
      <c r="AG5" s="89">
        <f>Z5</f>
        <v>21</v>
      </c>
      <c r="AH5" s="7">
        <f t="shared" ref="AH5:AH33" si="7">AB5+AC5</f>
        <v>36</v>
      </c>
      <c r="AI5" s="2">
        <f>((PI()*U5)/2)*(AG5/AH5)</f>
        <v>0.91629785729702307</v>
      </c>
      <c r="AJ5" s="3">
        <f t="shared" ref="AJ5:AJ33" si="8">AG5/(4*U5)</f>
        <v>5.25</v>
      </c>
      <c r="AK5" s="3">
        <f t="shared" ref="AK5:AK33" si="9">AH5/(2*(PI())*(U5^2))</f>
        <v>5.7295779513082321</v>
      </c>
      <c r="AL5" s="106">
        <f t="shared" ref="AL5:AL33" si="10">((3*AC5)+(4*AD5))/(AB5+(3*AC5)+(4*AD5))</f>
        <v>0.98484848484848486</v>
      </c>
    </row>
    <row r="6" spans="2:38" x14ac:dyDescent="0.25">
      <c r="B6" s="61">
        <v>1</v>
      </c>
      <c r="C6" s="62" t="s">
        <v>17</v>
      </c>
      <c r="D6" s="50">
        <v>1</v>
      </c>
      <c r="E6" s="50">
        <v>1</v>
      </c>
      <c r="F6" s="64">
        <v>1</v>
      </c>
      <c r="G6" s="50">
        <v>16</v>
      </c>
      <c r="H6" s="64">
        <v>99</v>
      </c>
      <c r="I6" s="50">
        <v>2</v>
      </c>
      <c r="J6" s="50">
        <v>1</v>
      </c>
      <c r="K6" s="50">
        <v>8</v>
      </c>
      <c r="L6" s="24">
        <f t="shared" si="0"/>
        <v>11</v>
      </c>
      <c r="M6" s="64">
        <v>259</v>
      </c>
      <c r="N6" s="52">
        <f t="shared" ref="N6:N33" si="11">G6</f>
        <v>16</v>
      </c>
      <c r="O6" s="7">
        <f t="shared" ref="O6:O33" si="12">I6+J6</f>
        <v>3</v>
      </c>
      <c r="P6" s="2">
        <f t="shared" ref="P6:P33" si="13">((PI()*B6)/2)*(N6/O6)</f>
        <v>8.3775804095727811</v>
      </c>
      <c r="Q6" s="3">
        <f t="shared" ref="Q6:Q33" si="14">N6/(4*B6)</f>
        <v>4</v>
      </c>
      <c r="R6" s="3">
        <f t="shared" ref="R6:R33" si="15">O6/(2*(PI())*(B6^2))</f>
        <v>0.47746482927568601</v>
      </c>
      <c r="S6" s="66">
        <f t="shared" ref="S6:S33" si="16">((3*J6)+(4*K6))/(I6+(3*J6)+(4*K6))</f>
        <v>0.94594594594594594</v>
      </c>
      <c r="U6" s="98">
        <v>1</v>
      </c>
      <c r="V6" s="99" t="s">
        <v>17</v>
      </c>
      <c r="W6" s="81">
        <v>1</v>
      </c>
      <c r="X6" s="81">
        <v>1</v>
      </c>
      <c r="Y6" s="101">
        <v>1</v>
      </c>
      <c r="Z6" s="89">
        <v>16</v>
      </c>
      <c r="AA6" s="101">
        <v>99</v>
      </c>
      <c r="AB6" s="89">
        <v>2</v>
      </c>
      <c r="AC6" s="89">
        <v>32</v>
      </c>
      <c r="AD6" s="89">
        <v>4</v>
      </c>
      <c r="AE6" s="24">
        <f t="shared" si="6"/>
        <v>38</v>
      </c>
      <c r="AF6" s="101">
        <v>259</v>
      </c>
      <c r="AG6" s="89">
        <f t="shared" ref="AG6:AG33" si="17">Z6</f>
        <v>16</v>
      </c>
      <c r="AH6" s="7">
        <f t="shared" si="7"/>
        <v>34</v>
      </c>
      <c r="AI6" s="2">
        <f t="shared" ref="AI6:AI33" si="18">((PI()*U6)/2)*(AG6/AH6)</f>
        <v>0.73919827143289252</v>
      </c>
      <c r="AJ6" s="3">
        <f t="shared" si="8"/>
        <v>4</v>
      </c>
      <c r="AK6" s="3">
        <f t="shared" si="9"/>
        <v>5.4112680651244416</v>
      </c>
      <c r="AL6" s="106">
        <f t="shared" si="10"/>
        <v>0.98245614035087714</v>
      </c>
    </row>
    <row r="7" spans="2:38" x14ac:dyDescent="0.25">
      <c r="B7" s="61">
        <v>1</v>
      </c>
      <c r="C7" s="62" t="s">
        <v>18</v>
      </c>
      <c r="D7" s="50">
        <v>2</v>
      </c>
      <c r="E7" s="50">
        <v>2</v>
      </c>
      <c r="F7" s="64">
        <v>3</v>
      </c>
      <c r="G7" s="50">
        <v>20</v>
      </c>
      <c r="H7" s="64">
        <v>72</v>
      </c>
      <c r="I7" s="50">
        <v>1</v>
      </c>
      <c r="J7" s="50">
        <v>38</v>
      </c>
      <c r="K7" s="50">
        <v>7</v>
      </c>
      <c r="L7" s="24">
        <f t="shared" si="0"/>
        <v>46</v>
      </c>
      <c r="M7" s="64">
        <v>447</v>
      </c>
      <c r="N7" s="52">
        <f t="shared" si="11"/>
        <v>20</v>
      </c>
      <c r="O7" s="7">
        <f t="shared" si="12"/>
        <v>39</v>
      </c>
      <c r="P7" s="2">
        <f t="shared" si="13"/>
        <v>0.80553657784353661</v>
      </c>
      <c r="Q7" s="3">
        <f t="shared" si="14"/>
        <v>5</v>
      </c>
      <c r="R7" s="3">
        <f t="shared" si="15"/>
        <v>6.2070427805839179</v>
      </c>
      <c r="S7" s="66">
        <f t="shared" si="16"/>
        <v>0.99300699300699302</v>
      </c>
      <c r="U7" s="98">
        <v>1</v>
      </c>
      <c r="V7" s="99" t="s">
        <v>18</v>
      </c>
      <c r="W7" s="81">
        <v>2</v>
      </c>
      <c r="X7" s="81">
        <v>2</v>
      </c>
      <c r="Y7" s="101">
        <v>3</v>
      </c>
      <c r="Z7" s="89">
        <v>20</v>
      </c>
      <c r="AA7" s="101">
        <v>72</v>
      </c>
      <c r="AB7" s="89">
        <v>1</v>
      </c>
      <c r="AC7" s="89">
        <v>38</v>
      </c>
      <c r="AD7" s="89">
        <v>7</v>
      </c>
      <c r="AE7" s="24">
        <f t="shared" si="6"/>
        <v>46</v>
      </c>
      <c r="AF7" s="101">
        <v>447</v>
      </c>
      <c r="AG7" s="89">
        <f t="shared" si="17"/>
        <v>20</v>
      </c>
      <c r="AH7" s="7">
        <f t="shared" si="7"/>
        <v>39</v>
      </c>
      <c r="AI7" s="2">
        <f t="shared" si="18"/>
        <v>0.80553657784353661</v>
      </c>
      <c r="AJ7" s="3">
        <f t="shared" si="8"/>
        <v>5</v>
      </c>
      <c r="AK7" s="3">
        <f t="shared" si="9"/>
        <v>6.2070427805839179</v>
      </c>
      <c r="AL7" s="106">
        <f t="shared" si="10"/>
        <v>0.99300699300699302</v>
      </c>
    </row>
    <row r="8" spans="2:38" x14ac:dyDescent="0.25">
      <c r="B8" s="61">
        <v>1</v>
      </c>
      <c r="C8" s="62" t="s">
        <v>19</v>
      </c>
      <c r="D8" s="50">
        <v>4</v>
      </c>
      <c r="E8" s="50">
        <v>3</v>
      </c>
      <c r="F8" s="64">
        <v>3</v>
      </c>
      <c r="G8" s="50">
        <v>16</v>
      </c>
      <c r="H8" s="64">
        <v>50</v>
      </c>
      <c r="I8" s="50">
        <v>0</v>
      </c>
      <c r="J8" s="50">
        <v>18</v>
      </c>
      <c r="K8" s="50">
        <v>7</v>
      </c>
      <c r="L8" s="24">
        <f t="shared" si="0"/>
        <v>25</v>
      </c>
      <c r="M8" s="64">
        <v>119</v>
      </c>
      <c r="N8" s="52">
        <f t="shared" si="11"/>
        <v>16</v>
      </c>
      <c r="O8" s="7">
        <f t="shared" si="12"/>
        <v>18</v>
      </c>
      <c r="P8" s="2">
        <f t="shared" si="13"/>
        <v>1.3962634015954636</v>
      </c>
      <c r="Q8" s="3">
        <f t="shared" si="14"/>
        <v>4</v>
      </c>
      <c r="R8" s="3">
        <f t="shared" si="15"/>
        <v>2.8647889756541161</v>
      </c>
      <c r="S8" s="66">
        <f t="shared" si="16"/>
        <v>1</v>
      </c>
      <c r="U8" s="98">
        <v>1</v>
      </c>
      <c r="V8" s="99" t="s">
        <v>19</v>
      </c>
      <c r="W8" s="81">
        <v>4</v>
      </c>
      <c r="X8" s="81">
        <v>3</v>
      </c>
      <c r="Y8" s="101">
        <v>3</v>
      </c>
      <c r="Z8" s="89">
        <v>16</v>
      </c>
      <c r="AA8" s="101">
        <v>50</v>
      </c>
      <c r="AB8" s="89">
        <v>0</v>
      </c>
      <c r="AC8" s="89">
        <v>18</v>
      </c>
      <c r="AD8" s="89">
        <v>7</v>
      </c>
      <c r="AE8" s="24">
        <f t="shared" si="6"/>
        <v>25</v>
      </c>
      <c r="AF8" s="101">
        <v>119</v>
      </c>
      <c r="AG8" s="89">
        <f t="shared" si="17"/>
        <v>16</v>
      </c>
      <c r="AH8" s="7">
        <f t="shared" si="7"/>
        <v>18</v>
      </c>
      <c r="AI8" s="2">
        <f t="shared" si="18"/>
        <v>1.3962634015954636</v>
      </c>
      <c r="AJ8" s="3">
        <f t="shared" si="8"/>
        <v>4</v>
      </c>
      <c r="AK8" s="3">
        <f t="shared" si="9"/>
        <v>2.8647889756541161</v>
      </c>
      <c r="AL8" s="106">
        <f t="shared" si="10"/>
        <v>1</v>
      </c>
    </row>
    <row r="9" spans="2:38" x14ac:dyDescent="0.25">
      <c r="B9" s="61">
        <v>1</v>
      </c>
      <c r="C9" s="62" t="s">
        <v>20</v>
      </c>
      <c r="D9" s="50">
        <v>0</v>
      </c>
      <c r="E9" s="50">
        <v>1</v>
      </c>
      <c r="F9" s="64">
        <v>1</v>
      </c>
      <c r="G9" s="50">
        <v>14</v>
      </c>
      <c r="H9" s="64">
        <v>70</v>
      </c>
      <c r="I9" s="50">
        <v>1</v>
      </c>
      <c r="J9" s="50">
        <v>5</v>
      </c>
      <c r="K9" s="50">
        <v>5</v>
      </c>
      <c r="L9" s="24">
        <f t="shared" si="0"/>
        <v>11</v>
      </c>
      <c r="M9" s="64">
        <v>120</v>
      </c>
      <c r="N9" s="52">
        <f t="shared" si="11"/>
        <v>14</v>
      </c>
      <c r="O9" s="7">
        <f t="shared" si="12"/>
        <v>6</v>
      </c>
      <c r="P9" s="2">
        <f t="shared" si="13"/>
        <v>3.6651914291880923</v>
      </c>
      <c r="Q9" s="3">
        <f t="shared" si="14"/>
        <v>3.5</v>
      </c>
      <c r="R9" s="3">
        <f t="shared" si="15"/>
        <v>0.95492965855137202</v>
      </c>
      <c r="S9" s="66">
        <f t="shared" si="16"/>
        <v>0.97222222222222221</v>
      </c>
      <c r="U9" s="98">
        <v>1</v>
      </c>
      <c r="V9" s="99" t="s">
        <v>20</v>
      </c>
      <c r="W9" s="81">
        <v>0</v>
      </c>
      <c r="X9" s="81">
        <v>1</v>
      </c>
      <c r="Y9" s="101">
        <v>1</v>
      </c>
      <c r="Z9" s="89">
        <v>16</v>
      </c>
      <c r="AA9" s="101">
        <v>70</v>
      </c>
      <c r="AB9" s="89">
        <v>1</v>
      </c>
      <c r="AC9" s="89">
        <v>9</v>
      </c>
      <c r="AD9" s="89">
        <v>5</v>
      </c>
      <c r="AE9" s="24">
        <f t="shared" si="6"/>
        <v>15</v>
      </c>
      <c r="AF9" s="101">
        <v>120</v>
      </c>
      <c r="AG9" s="89">
        <f t="shared" si="17"/>
        <v>16</v>
      </c>
      <c r="AH9" s="7">
        <f t="shared" si="7"/>
        <v>10</v>
      </c>
      <c r="AI9" s="2">
        <f t="shared" si="18"/>
        <v>2.5132741228718345</v>
      </c>
      <c r="AJ9" s="3">
        <f t="shared" si="8"/>
        <v>4</v>
      </c>
      <c r="AK9" s="3">
        <f t="shared" si="9"/>
        <v>1.5915494309189535</v>
      </c>
      <c r="AL9" s="106">
        <f t="shared" si="10"/>
        <v>0.97916666666666663</v>
      </c>
    </row>
    <row r="10" spans="2:38" x14ac:dyDescent="0.25">
      <c r="B10" s="61">
        <v>1</v>
      </c>
      <c r="C10" s="62" t="s">
        <v>21</v>
      </c>
      <c r="D10" s="50">
        <v>2</v>
      </c>
      <c r="E10" s="50">
        <v>3</v>
      </c>
      <c r="F10" s="64">
        <v>2</v>
      </c>
      <c r="G10" s="50">
        <v>23</v>
      </c>
      <c r="H10" s="64">
        <v>51</v>
      </c>
      <c r="I10" s="50">
        <v>12</v>
      </c>
      <c r="J10" s="50">
        <v>29</v>
      </c>
      <c r="K10" s="50">
        <v>11</v>
      </c>
      <c r="L10" s="24">
        <f t="shared" si="0"/>
        <v>52</v>
      </c>
      <c r="M10" s="64">
        <v>416</v>
      </c>
      <c r="N10" s="52">
        <f t="shared" si="11"/>
        <v>23</v>
      </c>
      <c r="O10" s="7">
        <f t="shared" si="12"/>
        <v>41</v>
      </c>
      <c r="P10" s="2">
        <f t="shared" si="13"/>
        <v>0.88117842722640549</v>
      </c>
      <c r="Q10" s="3">
        <f t="shared" si="14"/>
        <v>5.75</v>
      </c>
      <c r="R10" s="3">
        <f t="shared" si="15"/>
        <v>6.5253526667677093</v>
      </c>
      <c r="S10" s="66">
        <f t="shared" si="16"/>
        <v>0.91608391608391604</v>
      </c>
      <c r="U10" s="98">
        <v>1</v>
      </c>
      <c r="V10" s="99" t="s">
        <v>21</v>
      </c>
      <c r="W10" s="81">
        <v>2</v>
      </c>
      <c r="X10" s="81">
        <v>3</v>
      </c>
      <c r="Y10" s="101">
        <v>2</v>
      </c>
      <c r="Z10" s="89">
        <v>23</v>
      </c>
      <c r="AA10" s="101">
        <v>51</v>
      </c>
      <c r="AB10" s="89">
        <v>12</v>
      </c>
      <c r="AC10" s="89">
        <v>29</v>
      </c>
      <c r="AD10" s="89">
        <v>11</v>
      </c>
      <c r="AE10" s="24">
        <f t="shared" si="6"/>
        <v>52</v>
      </c>
      <c r="AF10" s="101">
        <v>416</v>
      </c>
      <c r="AG10" s="89">
        <f t="shared" si="17"/>
        <v>23</v>
      </c>
      <c r="AH10" s="7">
        <f t="shared" si="7"/>
        <v>41</v>
      </c>
      <c r="AI10" s="2">
        <f t="shared" si="18"/>
        <v>0.88117842722640549</v>
      </c>
      <c r="AJ10" s="3">
        <f t="shared" si="8"/>
        <v>5.75</v>
      </c>
      <c r="AK10" s="3">
        <f t="shared" si="9"/>
        <v>6.5253526667677093</v>
      </c>
      <c r="AL10" s="106">
        <f t="shared" si="10"/>
        <v>0.91608391608391604</v>
      </c>
    </row>
    <row r="11" spans="2:38" x14ac:dyDescent="0.25">
      <c r="B11" s="61">
        <v>1</v>
      </c>
      <c r="C11" s="62" t="s">
        <v>22</v>
      </c>
      <c r="D11" s="50">
        <v>0</v>
      </c>
      <c r="E11" s="50">
        <v>0</v>
      </c>
      <c r="F11" s="64">
        <v>1</v>
      </c>
      <c r="G11" s="50">
        <v>17</v>
      </c>
      <c r="H11" s="64">
        <v>60</v>
      </c>
      <c r="I11" s="50">
        <v>0</v>
      </c>
      <c r="J11" s="50">
        <v>16</v>
      </c>
      <c r="K11" s="50">
        <v>10</v>
      </c>
      <c r="L11" s="24">
        <f t="shared" si="0"/>
        <v>26</v>
      </c>
      <c r="M11" s="64">
        <v>300</v>
      </c>
      <c r="N11" s="52">
        <f t="shared" si="11"/>
        <v>17</v>
      </c>
      <c r="O11" s="7">
        <f t="shared" si="12"/>
        <v>16</v>
      </c>
      <c r="P11" s="2">
        <f t="shared" si="13"/>
        <v>1.6689710972195777</v>
      </c>
      <c r="Q11" s="3">
        <f t="shared" si="14"/>
        <v>4.25</v>
      </c>
      <c r="R11" s="3">
        <f t="shared" si="15"/>
        <v>2.5464790894703255</v>
      </c>
      <c r="S11" s="66">
        <f t="shared" si="16"/>
        <v>1</v>
      </c>
      <c r="U11" s="98">
        <v>1</v>
      </c>
      <c r="V11" s="99" t="s">
        <v>22</v>
      </c>
      <c r="W11" s="81">
        <v>0</v>
      </c>
      <c r="X11" s="81">
        <v>0</v>
      </c>
      <c r="Y11" s="101">
        <v>1</v>
      </c>
      <c r="Z11" s="89">
        <v>17</v>
      </c>
      <c r="AA11" s="101">
        <v>60</v>
      </c>
      <c r="AB11" s="89">
        <v>0</v>
      </c>
      <c r="AC11" s="89">
        <v>16</v>
      </c>
      <c r="AD11" s="89">
        <v>10</v>
      </c>
      <c r="AE11" s="24">
        <f t="shared" si="6"/>
        <v>26</v>
      </c>
      <c r="AF11" s="101">
        <v>300</v>
      </c>
      <c r="AG11" s="89">
        <f t="shared" si="17"/>
        <v>17</v>
      </c>
      <c r="AH11" s="7">
        <f t="shared" si="7"/>
        <v>16</v>
      </c>
      <c r="AI11" s="2">
        <f t="shared" si="18"/>
        <v>1.6689710972195777</v>
      </c>
      <c r="AJ11" s="3">
        <f t="shared" si="8"/>
        <v>4.25</v>
      </c>
      <c r="AK11" s="3">
        <f t="shared" si="9"/>
        <v>2.5464790894703255</v>
      </c>
      <c r="AL11" s="106">
        <f t="shared" si="10"/>
        <v>1</v>
      </c>
    </row>
    <row r="12" spans="2:38" x14ac:dyDescent="0.25">
      <c r="B12" s="61">
        <v>1</v>
      </c>
      <c r="C12" s="62" t="s">
        <v>23</v>
      </c>
      <c r="D12" s="50">
        <v>3</v>
      </c>
      <c r="E12" s="50">
        <v>3</v>
      </c>
      <c r="F12" s="64">
        <v>3</v>
      </c>
      <c r="G12" s="50">
        <v>19</v>
      </c>
      <c r="H12" s="64">
        <v>38</v>
      </c>
      <c r="I12" s="50">
        <v>3</v>
      </c>
      <c r="J12" s="50">
        <v>20</v>
      </c>
      <c r="K12" s="50">
        <v>8</v>
      </c>
      <c r="L12" s="24">
        <f t="shared" si="0"/>
        <v>31</v>
      </c>
      <c r="M12" s="64">
        <v>211</v>
      </c>
      <c r="N12" s="52">
        <f t="shared" si="11"/>
        <v>19</v>
      </c>
      <c r="O12" s="7">
        <f t="shared" si="12"/>
        <v>23</v>
      </c>
      <c r="P12" s="2">
        <f t="shared" si="13"/>
        <v>1.2976143569175234</v>
      </c>
      <c r="Q12" s="3">
        <f t="shared" si="14"/>
        <v>4.75</v>
      </c>
      <c r="R12" s="3">
        <f t="shared" si="15"/>
        <v>3.6605636911135928</v>
      </c>
      <c r="S12" s="66">
        <f t="shared" si="16"/>
        <v>0.96842105263157896</v>
      </c>
      <c r="U12" s="98">
        <v>1</v>
      </c>
      <c r="V12" s="99" t="s">
        <v>23</v>
      </c>
      <c r="W12" s="81">
        <v>3</v>
      </c>
      <c r="X12" s="81">
        <v>3</v>
      </c>
      <c r="Y12" s="101">
        <v>3</v>
      </c>
      <c r="Z12" s="89">
        <v>19</v>
      </c>
      <c r="AA12" s="101">
        <v>38</v>
      </c>
      <c r="AB12" s="89">
        <v>3</v>
      </c>
      <c r="AC12" s="89">
        <v>20</v>
      </c>
      <c r="AD12" s="89">
        <v>8</v>
      </c>
      <c r="AE12" s="24">
        <f t="shared" si="6"/>
        <v>31</v>
      </c>
      <c r="AF12" s="101">
        <v>211</v>
      </c>
      <c r="AG12" s="89">
        <f t="shared" si="17"/>
        <v>19</v>
      </c>
      <c r="AH12" s="7">
        <f t="shared" si="7"/>
        <v>23</v>
      </c>
      <c r="AI12" s="2">
        <f t="shared" si="18"/>
        <v>1.2976143569175234</v>
      </c>
      <c r="AJ12" s="3">
        <f t="shared" si="8"/>
        <v>4.75</v>
      </c>
      <c r="AK12" s="3">
        <f t="shared" si="9"/>
        <v>3.6605636911135928</v>
      </c>
      <c r="AL12" s="106">
        <f t="shared" si="10"/>
        <v>0.96842105263157896</v>
      </c>
    </row>
    <row r="13" spans="2:38" x14ac:dyDescent="0.25">
      <c r="B13" s="61">
        <v>1</v>
      </c>
      <c r="C13" s="62" t="s">
        <v>24</v>
      </c>
      <c r="D13" s="50">
        <v>1</v>
      </c>
      <c r="E13" s="50">
        <v>0</v>
      </c>
      <c r="F13" s="64">
        <v>3</v>
      </c>
      <c r="G13" s="50">
        <v>16</v>
      </c>
      <c r="H13" s="64">
        <v>60</v>
      </c>
      <c r="I13" s="50">
        <v>0</v>
      </c>
      <c r="J13" s="50">
        <v>12</v>
      </c>
      <c r="K13" s="50">
        <v>5</v>
      </c>
      <c r="L13" s="24">
        <f t="shared" si="0"/>
        <v>17</v>
      </c>
      <c r="M13" s="64">
        <v>240</v>
      </c>
      <c r="N13" s="52">
        <f t="shared" si="11"/>
        <v>16</v>
      </c>
      <c r="O13" s="7">
        <f t="shared" si="12"/>
        <v>12</v>
      </c>
      <c r="P13" s="2">
        <f t="shared" si="13"/>
        <v>2.0943951023931953</v>
      </c>
      <c r="Q13" s="3">
        <f t="shared" si="14"/>
        <v>4</v>
      </c>
      <c r="R13" s="3">
        <f t="shared" si="15"/>
        <v>1.909859317102744</v>
      </c>
      <c r="S13" s="66">
        <f t="shared" si="16"/>
        <v>1</v>
      </c>
      <c r="U13" s="98">
        <v>1</v>
      </c>
      <c r="V13" s="99" t="s">
        <v>24</v>
      </c>
      <c r="W13" s="81">
        <v>1</v>
      </c>
      <c r="X13" s="81">
        <v>0</v>
      </c>
      <c r="Y13" s="101">
        <v>3</v>
      </c>
      <c r="Z13" s="89">
        <v>16</v>
      </c>
      <c r="AA13" s="101">
        <v>60</v>
      </c>
      <c r="AB13" s="89">
        <v>0</v>
      </c>
      <c r="AC13" s="89">
        <v>13</v>
      </c>
      <c r="AD13" s="89">
        <v>7</v>
      </c>
      <c r="AE13" s="24">
        <f t="shared" si="6"/>
        <v>20</v>
      </c>
      <c r="AF13" s="101">
        <v>240</v>
      </c>
      <c r="AG13" s="89">
        <f t="shared" si="17"/>
        <v>16</v>
      </c>
      <c r="AH13" s="7">
        <f t="shared" si="7"/>
        <v>13</v>
      </c>
      <c r="AI13" s="2">
        <f t="shared" si="18"/>
        <v>1.9332877868244882</v>
      </c>
      <c r="AJ13" s="3">
        <f t="shared" si="8"/>
        <v>4</v>
      </c>
      <c r="AK13" s="3">
        <f t="shared" si="9"/>
        <v>2.0690142601946393</v>
      </c>
      <c r="AL13" s="106">
        <f t="shared" si="10"/>
        <v>1</v>
      </c>
    </row>
    <row r="14" spans="2:38" x14ac:dyDescent="0.25">
      <c r="B14" s="98">
        <v>1</v>
      </c>
      <c r="C14" s="99" t="s">
        <v>25</v>
      </c>
      <c r="D14" s="81">
        <v>4</v>
      </c>
      <c r="E14" s="81">
        <v>4</v>
      </c>
      <c r="F14" s="101">
        <v>4</v>
      </c>
      <c r="G14" s="81">
        <v>18</v>
      </c>
      <c r="H14" s="101">
        <v>49</v>
      </c>
      <c r="I14" s="81">
        <v>0</v>
      </c>
      <c r="J14" s="81">
        <v>19</v>
      </c>
      <c r="K14" s="81">
        <v>4</v>
      </c>
      <c r="L14" s="24">
        <f t="shared" si="0"/>
        <v>23</v>
      </c>
      <c r="M14" s="101">
        <v>141</v>
      </c>
      <c r="N14" s="89">
        <f t="shared" si="11"/>
        <v>18</v>
      </c>
      <c r="O14" s="7">
        <f t="shared" si="12"/>
        <v>19</v>
      </c>
      <c r="P14" s="2">
        <f t="shared" si="13"/>
        <v>1.4881228359109546</v>
      </c>
      <c r="Q14" s="3">
        <f t="shared" si="14"/>
        <v>4.5</v>
      </c>
      <c r="R14" s="3">
        <f t="shared" si="15"/>
        <v>3.0239439187460113</v>
      </c>
      <c r="S14" s="106">
        <f t="shared" si="16"/>
        <v>1</v>
      </c>
      <c r="U14" s="98">
        <v>1</v>
      </c>
      <c r="V14" s="99" t="s">
        <v>25</v>
      </c>
      <c r="W14" s="81">
        <v>4</v>
      </c>
      <c r="X14" s="81">
        <v>4</v>
      </c>
      <c r="Y14" s="101">
        <v>4</v>
      </c>
      <c r="Z14" s="89">
        <v>18</v>
      </c>
      <c r="AA14" s="101">
        <v>49</v>
      </c>
      <c r="AB14" s="89">
        <v>0</v>
      </c>
      <c r="AC14" s="89">
        <v>20</v>
      </c>
      <c r="AD14" s="89">
        <v>8</v>
      </c>
      <c r="AE14" s="24">
        <f t="shared" si="6"/>
        <v>28</v>
      </c>
      <c r="AF14" s="101">
        <v>141</v>
      </c>
      <c r="AG14" s="89">
        <f t="shared" si="17"/>
        <v>18</v>
      </c>
      <c r="AH14" s="7">
        <f t="shared" si="7"/>
        <v>20</v>
      </c>
      <c r="AI14" s="2">
        <f t="shared" si="18"/>
        <v>1.4137166941154069</v>
      </c>
      <c r="AJ14" s="3">
        <f t="shared" si="8"/>
        <v>4.5</v>
      </c>
      <c r="AK14" s="3">
        <f t="shared" si="9"/>
        <v>3.183098861837907</v>
      </c>
      <c r="AL14" s="106">
        <f t="shared" si="10"/>
        <v>1</v>
      </c>
    </row>
    <row r="15" spans="2:38" ht="15.75" thickBot="1" x14ac:dyDescent="0.3">
      <c r="B15" s="75">
        <v>1</v>
      </c>
      <c r="C15" s="71" t="s">
        <v>26</v>
      </c>
      <c r="D15" s="72">
        <v>3</v>
      </c>
      <c r="E15" s="72">
        <v>3</v>
      </c>
      <c r="F15" s="108">
        <v>3</v>
      </c>
      <c r="G15" s="72">
        <v>19</v>
      </c>
      <c r="H15" s="108">
        <v>36</v>
      </c>
      <c r="I15" s="72">
        <v>2</v>
      </c>
      <c r="J15" s="72">
        <v>27</v>
      </c>
      <c r="K15" s="72">
        <v>5</v>
      </c>
      <c r="L15" s="34">
        <f t="shared" si="0"/>
        <v>34</v>
      </c>
      <c r="M15" s="108">
        <v>125</v>
      </c>
      <c r="N15" s="96">
        <f t="shared" si="11"/>
        <v>19</v>
      </c>
      <c r="O15" s="11">
        <f t="shared" si="12"/>
        <v>29</v>
      </c>
      <c r="P15" s="12">
        <f t="shared" si="13"/>
        <v>1.0291424210035529</v>
      </c>
      <c r="Q15" s="13">
        <f t="shared" si="14"/>
        <v>4.75</v>
      </c>
      <c r="R15" s="13">
        <f t="shared" si="15"/>
        <v>4.6154933496649653</v>
      </c>
      <c r="S15" s="14">
        <f t="shared" si="16"/>
        <v>0.98058252427184467</v>
      </c>
      <c r="U15" s="75">
        <v>1</v>
      </c>
      <c r="V15" s="71" t="s">
        <v>26</v>
      </c>
      <c r="W15" s="72">
        <v>3</v>
      </c>
      <c r="X15" s="72">
        <v>3</v>
      </c>
      <c r="Y15" s="108">
        <v>3</v>
      </c>
      <c r="Z15" s="96">
        <v>19</v>
      </c>
      <c r="AA15" s="108">
        <v>36</v>
      </c>
      <c r="AB15" s="96">
        <v>2</v>
      </c>
      <c r="AC15" s="96">
        <v>30</v>
      </c>
      <c r="AD15" s="96">
        <v>7</v>
      </c>
      <c r="AE15" s="34">
        <f t="shared" si="6"/>
        <v>39</v>
      </c>
      <c r="AF15" s="108">
        <v>125</v>
      </c>
      <c r="AG15" s="96">
        <f t="shared" si="17"/>
        <v>19</v>
      </c>
      <c r="AH15" s="11">
        <f t="shared" si="7"/>
        <v>32</v>
      </c>
      <c r="AI15" s="12">
        <f t="shared" si="18"/>
        <v>0.93266031903446978</v>
      </c>
      <c r="AJ15" s="13">
        <f t="shared" si="8"/>
        <v>4.75</v>
      </c>
      <c r="AK15" s="13">
        <f t="shared" si="9"/>
        <v>5.0929581789406511</v>
      </c>
      <c r="AL15" s="14">
        <f t="shared" si="10"/>
        <v>0.98333333333333328</v>
      </c>
    </row>
    <row r="16" spans="2:38" ht="15.75" thickTop="1" x14ac:dyDescent="0.25">
      <c r="B16" s="61">
        <v>1</v>
      </c>
      <c r="C16" s="62" t="s">
        <v>27</v>
      </c>
      <c r="D16" s="50">
        <v>4</v>
      </c>
      <c r="E16" s="50">
        <v>3</v>
      </c>
      <c r="F16" s="64">
        <v>3</v>
      </c>
      <c r="G16" s="50">
        <v>18</v>
      </c>
      <c r="H16" s="64">
        <v>295</v>
      </c>
      <c r="I16" s="50">
        <v>2</v>
      </c>
      <c r="J16" s="50">
        <v>25</v>
      </c>
      <c r="K16" s="50">
        <v>6</v>
      </c>
      <c r="L16" s="24">
        <f t="shared" si="0"/>
        <v>33</v>
      </c>
      <c r="M16" s="64">
        <v>290</v>
      </c>
      <c r="N16" s="52">
        <f t="shared" si="11"/>
        <v>18</v>
      </c>
      <c r="O16" s="7">
        <f t="shared" si="12"/>
        <v>27</v>
      </c>
      <c r="P16" s="2">
        <f t="shared" si="13"/>
        <v>1.0471975511965976</v>
      </c>
      <c r="Q16" s="3">
        <f t="shared" si="14"/>
        <v>4.5</v>
      </c>
      <c r="R16" s="3">
        <f t="shared" si="15"/>
        <v>4.2971834634811739</v>
      </c>
      <c r="S16" s="66">
        <f t="shared" si="16"/>
        <v>0.98019801980198018</v>
      </c>
      <c r="U16" s="98">
        <v>1</v>
      </c>
      <c r="V16" s="99" t="s">
        <v>27</v>
      </c>
      <c r="W16" s="81">
        <v>4</v>
      </c>
      <c r="X16" s="81">
        <v>3</v>
      </c>
      <c r="Y16" s="101">
        <v>3</v>
      </c>
      <c r="Z16" s="89">
        <v>18</v>
      </c>
      <c r="AA16" s="101">
        <v>295</v>
      </c>
      <c r="AB16" s="89">
        <v>2</v>
      </c>
      <c r="AC16" s="89">
        <v>26</v>
      </c>
      <c r="AD16" s="89">
        <v>6</v>
      </c>
      <c r="AE16" s="24">
        <f t="shared" si="6"/>
        <v>34</v>
      </c>
      <c r="AF16" s="101">
        <v>290</v>
      </c>
      <c r="AG16" s="89">
        <f t="shared" si="17"/>
        <v>18</v>
      </c>
      <c r="AH16" s="7">
        <f t="shared" si="7"/>
        <v>28</v>
      </c>
      <c r="AI16" s="2">
        <f t="shared" si="18"/>
        <v>1.0097976386538621</v>
      </c>
      <c r="AJ16" s="3">
        <f t="shared" si="8"/>
        <v>4.5</v>
      </c>
      <c r="AK16" s="3">
        <f t="shared" si="9"/>
        <v>4.45633840657307</v>
      </c>
      <c r="AL16" s="106">
        <f t="shared" si="10"/>
        <v>0.98076923076923073</v>
      </c>
    </row>
    <row r="17" spans="2:38" x14ac:dyDescent="0.25">
      <c r="B17" s="61">
        <v>1</v>
      </c>
      <c r="C17" s="62" t="s">
        <v>28</v>
      </c>
      <c r="D17" s="50">
        <v>4</v>
      </c>
      <c r="E17" s="50">
        <v>3</v>
      </c>
      <c r="F17" s="64">
        <v>2</v>
      </c>
      <c r="G17" s="50">
        <v>25</v>
      </c>
      <c r="H17" s="64">
        <v>60</v>
      </c>
      <c r="I17" s="50">
        <v>6</v>
      </c>
      <c r="J17" s="50">
        <v>34</v>
      </c>
      <c r="K17" s="50">
        <v>10</v>
      </c>
      <c r="L17" s="24">
        <f t="shared" si="0"/>
        <v>50</v>
      </c>
      <c r="M17" s="64">
        <v>540</v>
      </c>
      <c r="N17" s="52">
        <f t="shared" si="11"/>
        <v>25</v>
      </c>
      <c r="O17" s="7">
        <f t="shared" si="12"/>
        <v>40</v>
      </c>
      <c r="P17" s="2">
        <f t="shared" si="13"/>
        <v>0.98174770424681035</v>
      </c>
      <c r="Q17" s="3">
        <f t="shared" si="14"/>
        <v>6.25</v>
      </c>
      <c r="R17" s="3">
        <f t="shared" si="15"/>
        <v>6.366197723675814</v>
      </c>
      <c r="S17" s="66">
        <f t="shared" si="16"/>
        <v>0.95945945945945943</v>
      </c>
      <c r="U17" s="98">
        <v>1</v>
      </c>
      <c r="V17" s="99" t="s">
        <v>28</v>
      </c>
      <c r="W17" s="81">
        <v>4</v>
      </c>
      <c r="X17" s="81">
        <v>3</v>
      </c>
      <c r="Y17" s="101">
        <v>2</v>
      </c>
      <c r="Z17" s="89">
        <v>23</v>
      </c>
      <c r="AA17" s="101">
        <v>60</v>
      </c>
      <c r="AB17" s="89">
        <v>5</v>
      </c>
      <c r="AC17" s="89">
        <v>40</v>
      </c>
      <c r="AD17" s="89">
        <v>10</v>
      </c>
      <c r="AE17" s="24">
        <f t="shared" si="6"/>
        <v>55</v>
      </c>
      <c r="AF17" s="101">
        <v>540</v>
      </c>
      <c r="AG17" s="89">
        <f t="shared" si="17"/>
        <v>23</v>
      </c>
      <c r="AH17" s="7">
        <f t="shared" si="7"/>
        <v>45</v>
      </c>
      <c r="AI17" s="2">
        <f t="shared" si="18"/>
        <v>0.80285145591739149</v>
      </c>
      <c r="AJ17" s="3">
        <f t="shared" si="8"/>
        <v>5.75</v>
      </c>
      <c r="AK17" s="3">
        <f t="shared" si="9"/>
        <v>7.1619724391352904</v>
      </c>
      <c r="AL17" s="106">
        <f t="shared" si="10"/>
        <v>0.96969696969696972</v>
      </c>
    </row>
    <row r="18" spans="2:38" x14ac:dyDescent="0.25">
      <c r="B18" s="61">
        <v>1</v>
      </c>
      <c r="C18" s="62" t="s">
        <v>29</v>
      </c>
      <c r="D18" s="50">
        <v>4</v>
      </c>
      <c r="E18" s="50">
        <v>3</v>
      </c>
      <c r="F18" s="64">
        <v>3</v>
      </c>
      <c r="G18" s="50">
        <v>21</v>
      </c>
      <c r="H18" s="64">
        <v>107</v>
      </c>
      <c r="I18" s="50">
        <v>1</v>
      </c>
      <c r="J18" s="50">
        <v>18</v>
      </c>
      <c r="K18" s="50">
        <v>9</v>
      </c>
      <c r="L18" s="24">
        <f t="shared" si="0"/>
        <v>28</v>
      </c>
      <c r="M18" s="64">
        <v>538</v>
      </c>
      <c r="N18" s="52">
        <f t="shared" si="11"/>
        <v>21</v>
      </c>
      <c r="O18" s="7">
        <f t="shared" si="12"/>
        <v>19</v>
      </c>
      <c r="P18" s="2">
        <f t="shared" si="13"/>
        <v>1.7361433085627807</v>
      </c>
      <c r="Q18" s="3">
        <f t="shared" si="14"/>
        <v>5.25</v>
      </c>
      <c r="R18" s="3">
        <f t="shared" si="15"/>
        <v>3.0239439187460113</v>
      </c>
      <c r="S18" s="66">
        <f t="shared" si="16"/>
        <v>0.98901098901098905</v>
      </c>
      <c r="U18" s="98">
        <v>1</v>
      </c>
      <c r="V18" s="99" t="s">
        <v>29</v>
      </c>
      <c r="W18" s="81">
        <v>4</v>
      </c>
      <c r="X18" s="81">
        <v>3</v>
      </c>
      <c r="Y18" s="101">
        <v>3</v>
      </c>
      <c r="Z18" s="89">
        <v>21</v>
      </c>
      <c r="AA18" s="101">
        <v>107</v>
      </c>
      <c r="AB18" s="89">
        <v>2</v>
      </c>
      <c r="AC18" s="89">
        <v>27</v>
      </c>
      <c r="AD18" s="89">
        <v>7</v>
      </c>
      <c r="AE18" s="24">
        <f t="shared" si="6"/>
        <v>36</v>
      </c>
      <c r="AF18" s="101">
        <v>538</v>
      </c>
      <c r="AG18" s="89">
        <f t="shared" si="17"/>
        <v>21</v>
      </c>
      <c r="AH18" s="7">
        <f t="shared" si="7"/>
        <v>29</v>
      </c>
      <c r="AI18" s="2">
        <f t="shared" si="18"/>
        <v>1.1374732021618217</v>
      </c>
      <c r="AJ18" s="3">
        <f t="shared" si="8"/>
        <v>5.25</v>
      </c>
      <c r="AK18" s="3">
        <f t="shared" si="9"/>
        <v>4.6154933496649653</v>
      </c>
      <c r="AL18" s="106">
        <f t="shared" si="10"/>
        <v>0.98198198198198194</v>
      </c>
    </row>
    <row r="19" spans="2:38" x14ac:dyDescent="0.25">
      <c r="B19" s="61">
        <v>1</v>
      </c>
      <c r="C19" s="62" t="s">
        <v>30</v>
      </c>
      <c r="D19" s="50">
        <v>4</v>
      </c>
      <c r="E19" s="50">
        <v>2</v>
      </c>
      <c r="F19" s="64">
        <v>3</v>
      </c>
      <c r="G19" s="50">
        <v>22</v>
      </c>
      <c r="H19" s="64">
        <v>80</v>
      </c>
      <c r="I19" s="50">
        <v>1</v>
      </c>
      <c r="J19" s="50">
        <v>34</v>
      </c>
      <c r="K19" s="50">
        <v>8</v>
      </c>
      <c r="L19" s="24">
        <f t="shared" si="0"/>
        <v>43</v>
      </c>
      <c r="M19" s="64">
        <v>528</v>
      </c>
      <c r="N19" s="52">
        <f t="shared" si="11"/>
        <v>22</v>
      </c>
      <c r="O19" s="7">
        <f t="shared" si="12"/>
        <v>35</v>
      </c>
      <c r="P19" s="2">
        <f t="shared" si="13"/>
        <v>0.98735769112822069</v>
      </c>
      <c r="Q19" s="3">
        <f t="shared" si="14"/>
        <v>5.5</v>
      </c>
      <c r="R19" s="3">
        <f t="shared" si="15"/>
        <v>5.5704230082163368</v>
      </c>
      <c r="S19" s="66">
        <f t="shared" si="16"/>
        <v>0.99259259259259258</v>
      </c>
      <c r="U19" s="98">
        <v>1</v>
      </c>
      <c r="V19" s="99" t="s">
        <v>30</v>
      </c>
      <c r="W19" s="81">
        <v>4</v>
      </c>
      <c r="X19" s="81">
        <v>2</v>
      </c>
      <c r="Y19" s="101">
        <v>3</v>
      </c>
      <c r="Z19" s="89">
        <v>23</v>
      </c>
      <c r="AA19" s="101">
        <v>80</v>
      </c>
      <c r="AB19" s="89">
        <v>1</v>
      </c>
      <c r="AC19" s="89">
        <v>38</v>
      </c>
      <c r="AD19" s="89">
        <v>10</v>
      </c>
      <c r="AE19" s="24">
        <f t="shared" si="6"/>
        <v>49</v>
      </c>
      <c r="AF19" s="101">
        <v>528</v>
      </c>
      <c r="AG19" s="89">
        <f t="shared" si="17"/>
        <v>23</v>
      </c>
      <c r="AH19" s="7">
        <f t="shared" si="7"/>
        <v>39</v>
      </c>
      <c r="AI19" s="2">
        <f t="shared" si="18"/>
        <v>0.92636706452006723</v>
      </c>
      <c r="AJ19" s="3">
        <f t="shared" si="8"/>
        <v>5.75</v>
      </c>
      <c r="AK19" s="3">
        <f t="shared" si="9"/>
        <v>6.2070427805839179</v>
      </c>
      <c r="AL19" s="106">
        <f t="shared" si="10"/>
        <v>0.99354838709677418</v>
      </c>
    </row>
    <row r="20" spans="2:38" x14ac:dyDescent="0.25">
      <c r="B20" s="61">
        <v>1</v>
      </c>
      <c r="C20" s="62" t="s">
        <v>31</v>
      </c>
      <c r="D20" s="50">
        <v>3</v>
      </c>
      <c r="E20" s="50">
        <v>2</v>
      </c>
      <c r="F20" s="64">
        <v>1</v>
      </c>
      <c r="G20" s="50">
        <v>19</v>
      </c>
      <c r="H20" s="64">
        <v>230</v>
      </c>
      <c r="I20" s="50">
        <v>1</v>
      </c>
      <c r="J20" s="50">
        <v>20</v>
      </c>
      <c r="K20" s="50">
        <v>4</v>
      </c>
      <c r="L20" s="24">
        <f t="shared" si="0"/>
        <v>25</v>
      </c>
      <c r="M20" s="64">
        <v>259</v>
      </c>
      <c r="N20" s="52">
        <f t="shared" si="11"/>
        <v>19</v>
      </c>
      <c r="O20" s="7">
        <f t="shared" si="12"/>
        <v>21</v>
      </c>
      <c r="P20" s="2">
        <f t="shared" si="13"/>
        <v>1.4211966766239541</v>
      </c>
      <c r="Q20" s="3">
        <f t="shared" si="14"/>
        <v>4.75</v>
      </c>
      <c r="R20" s="3">
        <f t="shared" si="15"/>
        <v>3.3422538049298023</v>
      </c>
      <c r="S20" s="66">
        <f t="shared" si="16"/>
        <v>0.98701298701298701</v>
      </c>
      <c r="U20" s="98">
        <v>1</v>
      </c>
      <c r="V20" s="99" t="s">
        <v>31</v>
      </c>
      <c r="W20" s="81">
        <v>3</v>
      </c>
      <c r="X20" s="81">
        <v>2</v>
      </c>
      <c r="Y20" s="101">
        <v>1</v>
      </c>
      <c r="Z20" s="89">
        <v>18</v>
      </c>
      <c r="AA20" s="101">
        <v>230</v>
      </c>
      <c r="AB20" s="89">
        <v>2</v>
      </c>
      <c r="AC20" s="89">
        <v>24</v>
      </c>
      <c r="AD20" s="89">
        <v>5</v>
      </c>
      <c r="AE20" s="24">
        <f t="shared" si="6"/>
        <v>31</v>
      </c>
      <c r="AF20" s="101">
        <v>259</v>
      </c>
      <c r="AG20" s="89">
        <f t="shared" si="17"/>
        <v>18</v>
      </c>
      <c r="AH20" s="7">
        <f t="shared" si="7"/>
        <v>26</v>
      </c>
      <c r="AI20" s="2">
        <f t="shared" si="18"/>
        <v>1.0874743800887745</v>
      </c>
      <c r="AJ20" s="3">
        <f t="shared" si="8"/>
        <v>4.5</v>
      </c>
      <c r="AK20" s="3">
        <f t="shared" si="9"/>
        <v>4.1380285203892786</v>
      </c>
      <c r="AL20" s="106">
        <f t="shared" si="10"/>
        <v>0.97872340425531912</v>
      </c>
    </row>
    <row r="21" spans="2:38" x14ac:dyDescent="0.25">
      <c r="B21" s="61">
        <v>1</v>
      </c>
      <c r="C21" s="62" t="s">
        <v>32</v>
      </c>
      <c r="D21" s="50">
        <v>4</v>
      </c>
      <c r="E21" s="50">
        <v>2</v>
      </c>
      <c r="F21" s="64">
        <v>2</v>
      </c>
      <c r="G21" s="50">
        <v>20</v>
      </c>
      <c r="H21" s="64">
        <v>48</v>
      </c>
      <c r="I21" s="50">
        <v>2</v>
      </c>
      <c r="J21" s="50">
        <v>13</v>
      </c>
      <c r="K21" s="50">
        <v>14</v>
      </c>
      <c r="L21" s="24">
        <f t="shared" si="0"/>
        <v>29</v>
      </c>
      <c r="M21" s="64">
        <v>509</v>
      </c>
      <c r="N21" s="52">
        <f t="shared" si="11"/>
        <v>20</v>
      </c>
      <c r="O21" s="7">
        <f t="shared" si="12"/>
        <v>15</v>
      </c>
      <c r="P21" s="2">
        <f t="shared" si="13"/>
        <v>2.0943951023931953</v>
      </c>
      <c r="Q21" s="3">
        <f t="shared" si="14"/>
        <v>5</v>
      </c>
      <c r="R21" s="3">
        <f t="shared" si="15"/>
        <v>2.3873241463784303</v>
      </c>
      <c r="S21" s="66">
        <f t="shared" si="16"/>
        <v>0.97938144329896903</v>
      </c>
      <c r="U21" s="98">
        <v>1</v>
      </c>
      <c r="V21" s="99" t="s">
        <v>32</v>
      </c>
      <c r="W21" s="81">
        <v>4</v>
      </c>
      <c r="X21" s="81">
        <v>2</v>
      </c>
      <c r="Y21" s="101">
        <v>2</v>
      </c>
      <c r="Z21" s="89">
        <v>21</v>
      </c>
      <c r="AA21" s="101">
        <v>48</v>
      </c>
      <c r="AB21" s="89">
        <v>2</v>
      </c>
      <c r="AC21" s="89">
        <v>15</v>
      </c>
      <c r="AD21" s="89">
        <v>14</v>
      </c>
      <c r="AE21" s="24">
        <f t="shared" si="6"/>
        <v>31</v>
      </c>
      <c r="AF21" s="101">
        <v>509</v>
      </c>
      <c r="AG21" s="89">
        <f t="shared" si="17"/>
        <v>21</v>
      </c>
      <c r="AH21" s="7">
        <f t="shared" si="7"/>
        <v>17</v>
      </c>
      <c r="AI21" s="2">
        <f t="shared" si="18"/>
        <v>1.9403954625113429</v>
      </c>
      <c r="AJ21" s="3">
        <f t="shared" si="8"/>
        <v>5.25</v>
      </c>
      <c r="AK21" s="3">
        <f t="shared" si="9"/>
        <v>2.7056340325622208</v>
      </c>
      <c r="AL21" s="106">
        <f t="shared" si="10"/>
        <v>0.98058252427184467</v>
      </c>
    </row>
    <row r="22" spans="2:38" x14ac:dyDescent="0.25">
      <c r="B22" s="61">
        <v>1</v>
      </c>
      <c r="C22" s="62" t="s">
        <v>33</v>
      </c>
      <c r="D22" s="50">
        <v>4</v>
      </c>
      <c r="E22" s="50">
        <v>4</v>
      </c>
      <c r="F22" s="64">
        <v>2</v>
      </c>
      <c r="G22" s="50">
        <v>19</v>
      </c>
      <c r="H22" s="64">
        <v>84</v>
      </c>
      <c r="I22" s="50">
        <v>0</v>
      </c>
      <c r="J22" s="50">
        <v>10</v>
      </c>
      <c r="K22" s="50">
        <v>7</v>
      </c>
      <c r="L22" s="24">
        <f t="shared" si="0"/>
        <v>17</v>
      </c>
      <c r="M22" s="64">
        <v>186</v>
      </c>
      <c r="N22" s="52">
        <f t="shared" si="11"/>
        <v>19</v>
      </c>
      <c r="O22" s="7">
        <f t="shared" si="12"/>
        <v>10</v>
      </c>
      <c r="P22" s="2">
        <f t="shared" si="13"/>
        <v>2.9845130209103035</v>
      </c>
      <c r="Q22" s="3">
        <f t="shared" si="14"/>
        <v>4.75</v>
      </c>
      <c r="R22" s="3">
        <f t="shared" si="15"/>
        <v>1.5915494309189535</v>
      </c>
      <c r="S22" s="66">
        <f t="shared" si="16"/>
        <v>1</v>
      </c>
      <c r="U22" s="98">
        <v>1</v>
      </c>
      <c r="V22" s="99" t="s">
        <v>33</v>
      </c>
      <c r="W22" s="81">
        <v>4</v>
      </c>
      <c r="X22" s="81">
        <v>4</v>
      </c>
      <c r="Y22" s="101">
        <v>2</v>
      </c>
      <c r="Z22" s="89">
        <v>19</v>
      </c>
      <c r="AA22" s="101">
        <v>84</v>
      </c>
      <c r="AB22" s="89">
        <v>0</v>
      </c>
      <c r="AC22" s="89">
        <v>12</v>
      </c>
      <c r="AD22" s="89">
        <v>9</v>
      </c>
      <c r="AE22" s="24">
        <f t="shared" si="6"/>
        <v>21</v>
      </c>
      <c r="AF22" s="101">
        <v>186</v>
      </c>
      <c r="AG22" s="89">
        <f t="shared" si="17"/>
        <v>19</v>
      </c>
      <c r="AH22" s="7">
        <f t="shared" si="7"/>
        <v>12</v>
      </c>
      <c r="AI22" s="2">
        <f t="shared" si="18"/>
        <v>2.4870941840919194</v>
      </c>
      <c r="AJ22" s="3">
        <f t="shared" si="8"/>
        <v>4.75</v>
      </c>
      <c r="AK22" s="3">
        <f t="shared" si="9"/>
        <v>1.909859317102744</v>
      </c>
      <c r="AL22" s="106">
        <f t="shared" si="10"/>
        <v>1</v>
      </c>
    </row>
    <row r="23" spans="2:38" x14ac:dyDescent="0.25">
      <c r="B23" s="61">
        <v>1</v>
      </c>
      <c r="C23" s="62" t="s">
        <v>34</v>
      </c>
      <c r="D23" s="50">
        <v>1</v>
      </c>
      <c r="E23" s="50">
        <v>1</v>
      </c>
      <c r="F23" s="64">
        <v>1</v>
      </c>
      <c r="G23" s="50">
        <v>20</v>
      </c>
      <c r="H23" s="64">
        <v>176</v>
      </c>
      <c r="I23" s="50">
        <v>3</v>
      </c>
      <c r="J23" s="50">
        <v>32</v>
      </c>
      <c r="K23" s="50">
        <v>4</v>
      </c>
      <c r="L23" s="24">
        <f t="shared" si="0"/>
        <v>39</v>
      </c>
      <c r="M23" s="64">
        <v>430</v>
      </c>
      <c r="N23" s="52">
        <f t="shared" si="11"/>
        <v>20</v>
      </c>
      <c r="O23" s="7">
        <f t="shared" si="12"/>
        <v>35</v>
      </c>
      <c r="P23" s="2">
        <f t="shared" si="13"/>
        <v>0.89759790102565518</v>
      </c>
      <c r="Q23" s="3">
        <f t="shared" si="14"/>
        <v>5</v>
      </c>
      <c r="R23" s="3">
        <f t="shared" si="15"/>
        <v>5.5704230082163368</v>
      </c>
      <c r="S23" s="66">
        <f t="shared" si="16"/>
        <v>0.97391304347826091</v>
      </c>
      <c r="U23" s="98">
        <v>1</v>
      </c>
      <c r="V23" s="99" t="s">
        <v>34</v>
      </c>
      <c r="W23" s="81">
        <v>1</v>
      </c>
      <c r="X23" s="81">
        <v>1</v>
      </c>
      <c r="Y23" s="101">
        <v>1</v>
      </c>
      <c r="Z23" s="89">
        <v>21</v>
      </c>
      <c r="AA23" s="101">
        <v>176</v>
      </c>
      <c r="AB23" s="89">
        <v>3</v>
      </c>
      <c r="AC23" s="89">
        <v>32</v>
      </c>
      <c r="AD23" s="89">
        <v>4</v>
      </c>
      <c r="AE23" s="24">
        <f t="shared" si="6"/>
        <v>39</v>
      </c>
      <c r="AF23" s="101">
        <v>430</v>
      </c>
      <c r="AG23" s="89">
        <f t="shared" si="17"/>
        <v>21</v>
      </c>
      <c r="AH23" s="7">
        <f t="shared" si="7"/>
        <v>35</v>
      </c>
      <c r="AI23" s="2">
        <f t="shared" si="18"/>
        <v>0.94247779607693793</v>
      </c>
      <c r="AJ23" s="3">
        <f t="shared" si="8"/>
        <v>5.25</v>
      </c>
      <c r="AK23" s="3">
        <f t="shared" si="9"/>
        <v>5.5704230082163368</v>
      </c>
      <c r="AL23" s="106">
        <f t="shared" si="10"/>
        <v>0.97391304347826091</v>
      </c>
    </row>
    <row r="24" spans="2:38" x14ac:dyDescent="0.25">
      <c r="B24" s="61">
        <v>1</v>
      </c>
      <c r="C24" s="62" t="s">
        <v>35</v>
      </c>
      <c r="D24" s="50">
        <v>1</v>
      </c>
      <c r="E24" s="50">
        <v>1</v>
      </c>
      <c r="F24" s="64">
        <v>1</v>
      </c>
      <c r="G24" s="50">
        <v>18</v>
      </c>
      <c r="H24" s="64">
        <v>254</v>
      </c>
      <c r="I24" s="50">
        <v>1</v>
      </c>
      <c r="J24" s="50">
        <v>18</v>
      </c>
      <c r="K24" s="50">
        <v>6</v>
      </c>
      <c r="L24" s="24">
        <f t="shared" si="0"/>
        <v>25</v>
      </c>
      <c r="M24" s="64">
        <v>217</v>
      </c>
      <c r="N24" s="52">
        <f t="shared" si="11"/>
        <v>18</v>
      </c>
      <c r="O24" s="7">
        <f t="shared" si="12"/>
        <v>19</v>
      </c>
      <c r="P24" s="2">
        <f t="shared" si="13"/>
        <v>1.4881228359109546</v>
      </c>
      <c r="Q24" s="3">
        <f t="shared" si="14"/>
        <v>4.5</v>
      </c>
      <c r="R24" s="3">
        <f t="shared" si="15"/>
        <v>3.0239439187460113</v>
      </c>
      <c r="S24" s="66">
        <f t="shared" si="16"/>
        <v>0.98734177215189878</v>
      </c>
      <c r="U24" s="98">
        <v>1</v>
      </c>
      <c r="V24" s="99" t="s">
        <v>35</v>
      </c>
      <c r="W24" s="81">
        <v>1</v>
      </c>
      <c r="X24" s="81">
        <v>1</v>
      </c>
      <c r="Y24" s="101">
        <v>1</v>
      </c>
      <c r="Z24" s="89">
        <v>19</v>
      </c>
      <c r="AA24" s="101">
        <v>254</v>
      </c>
      <c r="AB24" s="89">
        <v>1</v>
      </c>
      <c r="AC24" s="89">
        <v>18</v>
      </c>
      <c r="AD24" s="89">
        <v>8</v>
      </c>
      <c r="AE24" s="24">
        <f t="shared" si="6"/>
        <v>27</v>
      </c>
      <c r="AF24" s="101">
        <v>217</v>
      </c>
      <c r="AG24" s="89">
        <f t="shared" si="17"/>
        <v>19</v>
      </c>
      <c r="AH24" s="7">
        <f t="shared" si="7"/>
        <v>19</v>
      </c>
      <c r="AI24" s="2">
        <f t="shared" si="18"/>
        <v>1.5707963267948966</v>
      </c>
      <c r="AJ24" s="3">
        <f t="shared" si="8"/>
        <v>4.75</v>
      </c>
      <c r="AK24" s="3">
        <f t="shared" si="9"/>
        <v>3.0239439187460113</v>
      </c>
      <c r="AL24" s="106">
        <f t="shared" si="10"/>
        <v>0.9885057471264368</v>
      </c>
    </row>
    <row r="25" spans="2:38" x14ac:dyDescent="0.25">
      <c r="B25" s="61">
        <v>1</v>
      </c>
      <c r="C25" s="62" t="s">
        <v>36</v>
      </c>
      <c r="D25" s="50">
        <v>4</v>
      </c>
      <c r="E25" s="50">
        <v>4</v>
      </c>
      <c r="F25" s="64">
        <v>4</v>
      </c>
      <c r="G25" s="50">
        <v>22</v>
      </c>
      <c r="H25" s="64">
        <v>45</v>
      </c>
      <c r="I25" s="50">
        <v>4</v>
      </c>
      <c r="J25" s="50">
        <v>12</v>
      </c>
      <c r="K25" s="50">
        <v>8</v>
      </c>
      <c r="L25" s="24">
        <f t="shared" si="0"/>
        <v>24</v>
      </c>
      <c r="M25" s="64">
        <v>289</v>
      </c>
      <c r="N25" s="52">
        <f t="shared" si="11"/>
        <v>22</v>
      </c>
      <c r="O25" s="7">
        <f t="shared" si="12"/>
        <v>16</v>
      </c>
      <c r="P25" s="2">
        <f t="shared" si="13"/>
        <v>2.1598449493429825</v>
      </c>
      <c r="Q25" s="3">
        <f t="shared" si="14"/>
        <v>5.5</v>
      </c>
      <c r="R25" s="3">
        <f t="shared" si="15"/>
        <v>2.5464790894703255</v>
      </c>
      <c r="S25" s="66">
        <f t="shared" si="16"/>
        <v>0.94444444444444442</v>
      </c>
      <c r="U25" s="98">
        <v>1</v>
      </c>
      <c r="V25" s="99" t="s">
        <v>36</v>
      </c>
      <c r="W25" s="81">
        <v>4</v>
      </c>
      <c r="X25" s="81">
        <v>4</v>
      </c>
      <c r="Y25" s="101">
        <v>4</v>
      </c>
      <c r="Z25" s="89">
        <v>19</v>
      </c>
      <c r="AA25" s="101">
        <v>45</v>
      </c>
      <c r="AB25" s="89">
        <v>0</v>
      </c>
      <c r="AC25" s="89">
        <v>11</v>
      </c>
      <c r="AD25" s="89">
        <v>9</v>
      </c>
      <c r="AE25" s="24">
        <f t="shared" si="6"/>
        <v>20</v>
      </c>
      <c r="AF25" s="101">
        <v>289</v>
      </c>
      <c r="AG25" s="89">
        <f t="shared" si="17"/>
        <v>19</v>
      </c>
      <c r="AH25" s="7">
        <f t="shared" si="7"/>
        <v>11</v>
      </c>
      <c r="AI25" s="2">
        <f t="shared" si="18"/>
        <v>2.7131936553730034</v>
      </c>
      <c r="AJ25" s="3">
        <f t="shared" si="8"/>
        <v>4.75</v>
      </c>
      <c r="AK25" s="3">
        <f t="shared" si="9"/>
        <v>1.7507043740108488</v>
      </c>
      <c r="AL25" s="106">
        <f t="shared" si="10"/>
        <v>1</v>
      </c>
    </row>
    <row r="26" spans="2:38" x14ac:dyDescent="0.25">
      <c r="B26" s="61">
        <v>1</v>
      </c>
      <c r="C26" s="62" t="s">
        <v>37</v>
      </c>
      <c r="D26" s="50">
        <v>3</v>
      </c>
      <c r="E26" s="50">
        <v>2</v>
      </c>
      <c r="F26" s="64">
        <v>1</v>
      </c>
      <c r="G26" s="50">
        <v>13</v>
      </c>
      <c r="H26" s="64">
        <v>74</v>
      </c>
      <c r="I26" s="50">
        <v>0</v>
      </c>
      <c r="J26" s="50">
        <v>4</v>
      </c>
      <c r="K26" s="50">
        <v>10</v>
      </c>
      <c r="L26" s="24">
        <f t="shared" si="0"/>
        <v>14</v>
      </c>
      <c r="M26" s="64">
        <v>550</v>
      </c>
      <c r="N26" s="52">
        <f t="shared" si="11"/>
        <v>13</v>
      </c>
      <c r="O26" s="7">
        <f t="shared" si="12"/>
        <v>4</v>
      </c>
      <c r="P26" s="2">
        <f t="shared" si="13"/>
        <v>5.1050880620834143</v>
      </c>
      <c r="Q26" s="3">
        <f t="shared" si="14"/>
        <v>3.25</v>
      </c>
      <c r="R26" s="3">
        <f t="shared" si="15"/>
        <v>0.63661977236758138</v>
      </c>
      <c r="S26" s="66">
        <f t="shared" si="16"/>
        <v>1</v>
      </c>
      <c r="U26" s="98">
        <v>1</v>
      </c>
      <c r="V26" s="99" t="s">
        <v>37</v>
      </c>
      <c r="W26" s="81">
        <v>3</v>
      </c>
      <c r="X26" s="81">
        <v>2</v>
      </c>
      <c r="Y26" s="101">
        <v>1</v>
      </c>
      <c r="Z26" s="89">
        <v>13</v>
      </c>
      <c r="AA26" s="101">
        <v>74</v>
      </c>
      <c r="AB26" s="89">
        <v>0</v>
      </c>
      <c r="AC26" s="89">
        <v>4</v>
      </c>
      <c r="AD26" s="89">
        <v>10</v>
      </c>
      <c r="AE26" s="24">
        <f t="shared" si="6"/>
        <v>14</v>
      </c>
      <c r="AF26" s="101">
        <v>550</v>
      </c>
      <c r="AG26" s="89">
        <f t="shared" si="17"/>
        <v>13</v>
      </c>
      <c r="AH26" s="7">
        <f t="shared" si="7"/>
        <v>4</v>
      </c>
      <c r="AI26" s="2">
        <f t="shared" si="18"/>
        <v>5.1050880620834143</v>
      </c>
      <c r="AJ26" s="3">
        <f t="shared" si="8"/>
        <v>3.25</v>
      </c>
      <c r="AK26" s="3">
        <f t="shared" si="9"/>
        <v>0.63661977236758138</v>
      </c>
      <c r="AL26" s="106">
        <f t="shared" si="10"/>
        <v>1</v>
      </c>
    </row>
    <row r="27" spans="2:38" x14ac:dyDescent="0.25">
      <c r="B27" s="61">
        <v>1</v>
      </c>
      <c r="C27" s="62" t="s">
        <v>38</v>
      </c>
      <c r="D27" s="50">
        <v>3</v>
      </c>
      <c r="E27" s="50">
        <v>4</v>
      </c>
      <c r="F27" s="64">
        <v>2</v>
      </c>
      <c r="G27" s="50">
        <v>15</v>
      </c>
      <c r="H27" s="64">
        <v>120</v>
      </c>
      <c r="I27" s="50">
        <v>6</v>
      </c>
      <c r="J27" s="50">
        <v>10</v>
      </c>
      <c r="K27" s="50">
        <v>7</v>
      </c>
      <c r="L27" s="24">
        <f t="shared" si="0"/>
        <v>23</v>
      </c>
      <c r="M27" s="64">
        <v>540</v>
      </c>
      <c r="N27" s="52">
        <f t="shared" si="11"/>
        <v>15</v>
      </c>
      <c r="O27" s="7">
        <f t="shared" si="12"/>
        <v>16</v>
      </c>
      <c r="P27" s="2">
        <f t="shared" si="13"/>
        <v>1.4726215563702154</v>
      </c>
      <c r="Q27" s="3">
        <f t="shared" si="14"/>
        <v>3.75</v>
      </c>
      <c r="R27" s="3">
        <f t="shared" si="15"/>
        <v>2.5464790894703255</v>
      </c>
      <c r="S27" s="66">
        <f t="shared" si="16"/>
        <v>0.90625</v>
      </c>
      <c r="U27" s="98">
        <v>1</v>
      </c>
      <c r="V27" s="99" t="s">
        <v>38</v>
      </c>
      <c r="W27" s="81">
        <v>3</v>
      </c>
      <c r="X27" s="81">
        <v>4</v>
      </c>
      <c r="Y27" s="101">
        <v>2</v>
      </c>
      <c r="Z27" s="89">
        <v>14</v>
      </c>
      <c r="AA27" s="101">
        <v>120</v>
      </c>
      <c r="AB27" s="89">
        <v>0</v>
      </c>
      <c r="AC27" s="89">
        <v>12</v>
      </c>
      <c r="AD27" s="89">
        <v>7</v>
      </c>
      <c r="AE27" s="24">
        <f t="shared" si="6"/>
        <v>19</v>
      </c>
      <c r="AF27" s="101">
        <v>540</v>
      </c>
      <c r="AG27" s="89">
        <f t="shared" si="17"/>
        <v>14</v>
      </c>
      <c r="AH27" s="7">
        <f t="shared" si="7"/>
        <v>12</v>
      </c>
      <c r="AI27" s="2">
        <f t="shared" si="18"/>
        <v>1.8325957145940461</v>
      </c>
      <c r="AJ27" s="3">
        <f t="shared" si="8"/>
        <v>3.5</v>
      </c>
      <c r="AK27" s="3">
        <f t="shared" si="9"/>
        <v>1.909859317102744</v>
      </c>
      <c r="AL27" s="106">
        <f t="shared" si="10"/>
        <v>1</v>
      </c>
    </row>
    <row r="28" spans="2:38" x14ac:dyDescent="0.25">
      <c r="B28" s="61">
        <v>1</v>
      </c>
      <c r="C28" s="62" t="s">
        <v>39</v>
      </c>
      <c r="D28" s="50">
        <v>4</v>
      </c>
      <c r="E28" s="50">
        <v>4</v>
      </c>
      <c r="F28" s="64">
        <v>4</v>
      </c>
      <c r="G28" s="50">
        <v>11</v>
      </c>
      <c r="H28" s="64">
        <v>120</v>
      </c>
      <c r="I28" s="50">
        <v>0</v>
      </c>
      <c r="J28" s="50">
        <v>9</v>
      </c>
      <c r="K28" s="50">
        <v>6</v>
      </c>
      <c r="L28" s="24">
        <f t="shared" si="0"/>
        <v>15</v>
      </c>
      <c r="M28" s="64">
        <v>240</v>
      </c>
      <c r="N28" s="52">
        <f t="shared" si="11"/>
        <v>11</v>
      </c>
      <c r="O28" s="7">
        <f t="shared" si="12"/>
        <v>9</v>
      </c>
      <c r="P28" s="2">
        <f t="shared" si="13"/>
        <v>1.9198621771937625</v>
      </c>
      <c r="Q28" s="3">
        <f t="shared" si="14"/>
        <v>2.75</v>
      </c>
      <c r="R28" s="3">
        <f t="shared" si="15"/>
        <v>1.432394487827058</v>
      </c>
      <c r="S28" s="66">
        <f t="shared" si="16"/>
        <v>1</v>
      </c>
      <c r="U28" s="98">
        <v>1</v>
      </c>
      <c r="V28" s="99" t="s">
        <v>39</v>
      </c>
      <c r="W28" s="81">
        <v>4</v>
      </c>
      <c r="X28" s="81">
        <v>4</v>
      </c>
      <c r="Y28" s="101">
        <v>4</v>
      </c>
      <c r="Z28" s="89">
        <v>15</v>
      </c>
      <c r="AA28" s="101">
        <v>120</v>
      </c>
      <c r="AB28" s="89">
        <v>0</v>
      </c>
      <c r="AC28" s="89">
        <v>11</v>
      </c>
      <c r="AD28" s="89">
        <v>9</v>
      </c>
      <c r="AE28" s="24">
        <f t="shared" si="6"/>
        <v>20</v>
      </c>
      <c r="AF28" s="101">
        <v>240</v>
      </c>
      <c r="AG28" s="89">
        <f t="shared" si="17"/>
        <v>15</v>
      </c>
      <c r="AH28" s="7">
        <f t="shared" si="7"/>
        <v>11</v>
      </c>
      <c r="AI28" s="2">
        <f t="shared" si="18"/>
        <v>2.1419949910839495</v>
      </c>
      <c r="AJ28" s="3">
        <f t="shared" si="8"/>
        <v>3.75</v>
      </c>
      <c r="AK28" s="3">
        <f t="shared" si="9"/>
        <v>1.7507043740108488</v>
      </c>
      <c r="AL28" s="106">
        <f t="shared" si="10"/>
        <v>1</v>
      </c>
    </row>
    <row r="29" spans="2:38" x14ac:dyDescent="0.25">
      <c r="B29" s="61">
        <v>1</v>
      </c>
      <c r="C29" s="62" t="s">
        <v>40</v>
      </c>
      <c r="D29" s="50">
        <v>3</v>
      </c>
      <c r="E29" s="50">
        <v>2</v>
      </c>
      <c r="F29" s="64">
        <v>1</v>
      </c>
      <c r="G29" s="50">
        <v>16</v>
      </c>
      <c r="H29" s="64">
        <v>40</v>
      </c>
      <c r="I29" s="50">
        <v>0</v>
      </c>
      <c r="J29" s="50">
        <v>21</v>
      </c>
      <c r="K29" s="50">
        <v>6</v>
      </c>
      <c r="L29" s="24">
        <f t="shared" si="0"/>
        <v>27</v>
      </c>
      <c r="M29" s="64">
        <v>180</v>
      </c>
      <c r="N29" s="52">
        <f t="shared" si="11"/>
        <v>16</v>
      </c>
      <c r="O29" s="7">
        <f t="shared" si="12"/>
        <v>21</v>
      </c>
      <c r="P29" s="2">
        <f t="shared" si="13"/>
        <v>1.1967972013675401</v>
      </c>
      <c r="Q29" s="3">
        <f t="shared" si="14"/>
        <v>4</v>
      </c>
      <c r="R29" s="3">
        <f t="shared" si="15"/>
        <v>3.3422538049298023</v>
      </c>
      <c r="S29" s="66">
        <f t="shared" si="16"/>
        <v>1</v>
      </c>
      <c r="U29" s="98">
        <v>1</v>
      </c>
      <c r="V29" s="99" t="s">
        <v>40</v>
      </c>
      <c r="W29" s="81">
        <v>3</v>
      </c>
      <c r="X29" s="81">
        <v>2</v>
      </c>
      <c r="Y29" s="101">
        <v>1</v>
      </c>
      <c r="Z29" s="89">
        <v>16</v>
      </c>
      <c r="AA29" s="101">
        <v>40</v>
      </c>
      <c r="AB29" s="89">
        <v>3</v>
      </c>
      <c r="AC29" s="89">
        <v>26</v>
      </c>
      <c r="AD29" s="89">
        <v>8</v>
      </c>
      <c r="AE29" s="24">
        <f t="shared" si="6"/>
        <v>37</v>
      </c>
      <c r="AF29" s="101">
        <v>180</v>
      </c>
      <c r="AG29" s="89">
        <f t="shared" si="17"/>
        <v>16</v>
      </c>
      <c r="AH29" s="7">
        <f t="shared" si="7"/>
        <v>29</v>
      </c>
      <c r="AI29" s="2">
        <f t="shared" si="18"/>
        <v>0.86664624926614986</v>
      </c>
      <c r="AJ29" s="3">
        <f t="shared" si="8"/>
        <v>4</v>
      </c>
      <c r="AK29" s="3">
        <f t="shared" si="9"/>
        <v>4.6154933496649653</v>
      </c>
      <c r="AL29" s="106">
        <f t="shared" si="10"/>
        <v>0.97345132743362828</v>
      </c>
    </row>
    <row r="30" spans="2:38" x14ac:dyDescent="0.25">
      <c r="B30" s="61">
        <v>1</v>
      </c>
      <c r="C30" s="62" t="s">
        <v>41</v>
      </c>
      <c r="D30" s="50">
        <v>3</v>
      </c>
      <c r="E30" s="50">
        <v>2</v>
      </c>
      <c r="F30" s="64">
        <v>2</v>
      </c>
      <c r="G30" s="50">
        <v>17</v>
      </c>
      <c r="H30" s="64">
        <v>46</v>
      </c>
      <c r="I30" s="50">
        <v>2</v>
      </c>
      <c r="J30" s="50">
        <v>25</v>
      </c>
      <c r="K30" s="50">
        <v>8</v>
      </c>
      <c r="L30" s="24">
        <f t="shared" si="0"/>
        <v>35</v>
      </c>
      <c r="M30" s="64">
        <v>138</v>
      </c>
      <c r="N30" s="52">
        <f t="shared" si="11"/>
        <v>17</v>
      </c>
      <c r="O30" s="7">
        <f t="shared" si="12"/>
        <v>27</v>
      </c>
      <c r="P30" s="2">
        <f t="shared" si="13"/>
        <v>0.98901990946345342</v>
      </c>
      <c r="Q30" s="3">
        <f t="shared" si="14"/>
        <v>4.25</v>
      </c>
      <c r="R30" s="3">
        <f t="shared" si="15"/>
        <v>4.2971834634811739</v>
      </c>
      <c r="S30" s="66">
        <f t="shared" si="16"/>
        <v>0.98165137614678899</v>
      </c>
      <c r="U30" s="98">
        <v>1</v>
      </c>
      <c r="V30" s="99" t="s">
        <v>41</v>
      </c>
      <c r="W30" s="81">
        <v>3</v>
      </c>
      <c r="X30" s="81">
        <v>2</v>
      </c>
      <c r="Y30" s="101">
        <v>2</v>
      </c>
      <c r="Z30" s="89">
        <v>18</v>
      </c>
      <c r="AA30" s="101">
        <v>46</v>
      </c>
      <c r="AB30" s="89">
        <v>1</v>
      </c>
      <c r="AC30" s="89">
        <v>26</v>
      </c>
      <c r="AD30" s="89">
        <v>8</v>
      </c>
      <c r="AE30" s="24">
        <f t="shared" si="6"/>
        <v>35</v>
      </c>
      <c r="AF30" s="101">
        <v>138</v>
      </c>
      <c r="AG30" s="89">
        <f t="shared" si="17"/>
        <v>18</v>
      </c>
      <c r="AH30" s="7">
        <f t="shared" si="7"/>
        <v>27</v>
      </c>
      <c r="AI30" s="2">
        <f t="shared" si="18"/>
        <v>1.0471975511965976</v>
      </c>
      <c r="AJ30" s="3">
        <f t="shared" si="8"/>
        <v>4.5</v>
      </c>
      <c r="AK30" s="3">
        <f t="shared" si="9"/>
        <v>4.2971834634811739</v>
      </c>
      <c r="AL30" s="106">
        <f t="shared" si="10"/>
        <v>0.99099099099099097</v>
      </c>
    </row>
    <row r="31" spans="2:38" x14ac:dyDescent="0.25">
      <c r="B31" s="61">
        <v>1</v>
      </c>
      <c r="C31" s="62" t="s">
        <v>42</v>
      </c>
      <c r="D31" s="50">
        <v>4</v>
      </c>
      <c r="E31" s="50">
        <v>4</v>
      </c>
      <c r="F31" s="64">
        <v>3</v>
      </c>
      <c r="G31" s="50">
        <v>15</v>
      </c>
      <c r="H31" s="64">
        <v>32</v>
      </c>
      <c r="I31" s="50">
        <v>0</v>
      </c>
      <c r="J31" s="50">
        <v>12</v>
      </c>
      <c r="K31" s="50">
        <v>7</v>
      </c>
      <c r="L31" s="24">
        <f t="shared" si="0"/>
        <v>19</v>
      </c>
      <c r="M31" s="64">
        <v>213</v>
      </c>
      <c r="N31" s="52">
        <f t="shared" si="11"/>
        <v>15</v>
      </c>
      <c r="O31" s="7">
        <f t="shared" si="12"/>
        <v>12</v>
      </c>
      <c r="P31" s="2">
        <f t="shared" si="13"/>
        <v>1.9634954084936207</v>
      </c>
      <c r="Q31" s="3">
        <f t="shared" si="14"/>
        <v>3.75</v>
      </c>
      <c r="R31" s="3">
        <f t="shared" si="15"/>
        <v>1.909859317102744</v>
      </c>
      <c r="S31" s="66">
        <f t="shared" si="16"/>
        <v>1</v>
      </c>
      <c r="U31" s="98">
        <v>1</v>
      </c>
      <c r="V31" s="99" t="s">
        <v>42</v>
      </c>
      <c r="W31" s="81">
        <v>4</v>
      </c>
      <c r="X31" s="81">
        <v>4</v>
      </c>
      <c r="Y31" s="101">
        <v>3</v>
      </c>
      <c r="Z31" s="89">
        <v>14</v>
      </c>
      <c r="AA31" s="101">
        <v>32</v>
      </c>
      <c r="AB31" s="89">
        <v>0</v>
      </c>
      <c r="AC31" s="89">
        <v>14</v>
      </c>
      <c r="AD31" s="89">
        <v>7</v>
      </c>
      <c r="AE31" s="24">
        <f t="shared" si="6"/>
        <v>21</v>
      </c>
      <c r="AF31" s="101">
        <v>213</v>
      </c>
      <c r="AG31" s="89">
        <f t="shared" si="17"/>
        <v>14</v>
      </c>
      <c r="AH31" s="7">
        <f t="shared" si="7"/>
        <v>14</v>
      </c>
      <c r="AI31" s="2">
        <f t="shared" si="18"/>
        <v>1.5707963267948966</v>
      </c>
      <c r="AJ31" s="3">
        <f t="shared" si="8"/>
        <v>3.5</v>
      </c>
      <c r="AK31" s="3">
        <f t="shared" si="9"/>
        <v>2.228169203286535</v>
      </c>
      <c r="AL31" s="106">
        <f t="shared" si="10"/>
        <v>1</v>
      </c>
    </row>
    <row r="32" spans="2:38" x14ac:dyDescent="0.25">
      <c r="B32" s="61">
        <v>1</v>
      </c>
      <c r="C32" s="62" t="s">
        <v>43</v>
      </c>
      <c r="D32" s="50">
        <v>1</v>
      </c>
      <c r="E32" s="50">
        <v>1</v>
      </c>
      <c r="F32" s="64">
        <v>1</v>
      </c>
      <c r="G32" s="50">
        <v>13</v>
      </c>
      <c r="H32" s="64">
        <v>15</v>
      </c>
      <c r="I32" s="50">
        <v>0</v>
      </c>
      <c r="J32" s="50">
        <v>5</v>
      </c>
      <c r="K32" s="50">
        <v>10</v>
      </c>
      <c r="L32" s="24">
        <f t="shared" si="0"/>
        <v>15</v>
      </c>
      <c r="M32" s="64">
        <v>82</v>
      </c>
      <c r="N32" s="52">
        <f t="shared" si="11"/>
        <v>13</v>
      </c>
      <c r="O32" s="7">
        <f t="shared" si="12"/>
        <v>5</v>
      </c>
      <c r="P32" s="2">
        <f t="shared" si="13"/>
        <v>4.0840704496667311</v>
      </c>
      <c r="Q32" s="3">
        <f t="shared" si="14"/>
        <v>3.25</v>
      </c>
      <c r="R32" s="3">
        <f t="shared" si="15"/>
        <v>0.79577471545947676</v>
      </c>
      <c r="S32" s="66">
        <f t="shared" si="16"/>
        <v>1</v>
      </c>
      <c r="U32" s="19"/>
      <c r="V32" s="20">
        <v>28</v>
      </c>
      <c r="W32" s="21"/>
      <c r="X32" s="21"/>
      <c r="Y32" s="21"/>
      <c r="Z32" s="22"/>
      <c r="AA32" s="23"/>
      <c r="AB32" s="24"/>
      <c r="AC32" s="24"/>
      <c r="AD32" s="24"/>
      <c r="AE32" s="24"/>
      <c r="AF32" s="23"/>
      <c r="AG32" s="89"/>
      <c r="AH32" s="25"/>
      <c r="AI32" s="26"/>
      <c r="AJ32" s="27"/>
      <c r="AK32" s="27"/>
      <c r="AL32" s="28"/>
    </row>
    <row r="33" spans="2:38" ht="15.75" thickBot="1" x14ac:dyDescent="0.3">
      <c r="B33" s="49">
        <v>1</v>
      </c>
      <c r="C33" s="63" t="s">
        <v>44</v>
      </c>
      <c r="D33" s="51">
        <v>3</v>
      </c>
      <c r="E33" s="51">
        <v>4</v>
      </c>
      <c r="F33" s="65">
        <v>3</v>
      </c>
      <c r="G33" s="51">
        <v>21</v>
      </c>
      <c r="H33" s="65">
        <v>180</v>
      </c>
      <c r="I33" s="51">
        <v>1</v>
      </c>
      <c r="J33" s="51">
        <v>25</v>
      </c>
      <c r="K33" s="51">
        <v>10</v>
      </c>
      <c r="L33" s="44">
        <f t="shared" si="0"/>
        <v>36</v>
      </c>
      <c r="M33" s="65">
        <v>1140</v>
      </c>
      <c r="N33" s="53">
        <f t="shared" si="11"/>
        <v>21</v>
      </c>
      <c r="O33" s="8">
        <f t="shared" si="12"/>
        <v>26</v>
      </c>
      <c r="P33" s="4">
        <f t="shared" si="13"/>
        <v>1.2687201101035703</v>
      </c>
      <c r="Q33" s="5">
        <f t="shared" si="14"/>
        <v>5.25</v>
      </c>
      <c r="R33" s="5">
        <f t="shared" si="15"/>
        <v>4.1380285203892786</v>
      </c>
      <c r="S33" s="67">
        <f t="shared" si="16"/>
        <v>0.99137931034482762</v>
      </c>
      <c r="U33" s="49">
        <v>1</v>
      </c>
      <c r="V33" s="100" t="s">
        <v>44</v>
      </c>
      <c r="W33" s="87">
        <v>3</v>
      </c>
      <c r="X33" s="87">
        <v>4</v>
      </c>
      <c r="Y33" s="102">
        <v>3</v>
      </c>
      <c r="Z33" s="90">
        <v>21</v>
      </c>
      <c r="AA33" s="102">
        <v>180</v>
      </c>
      <c r="AB33" s="90">
        <v>1</v>
      </c>
      <c r="AC33" s="90">
        <v>24</v>
      </c>
      <c r="AD33" s="90">
        <v>10</v>
      </c>
      <c r="AE33" s="44">
        <f t="shared" si="6"/>
        <v>35</v>
      </c>
      <c r="AF33" s="102">
        <v>1140</v>
      </c>
      <c r="AG33" s="90">
        <f t="shared" si="17"/>
        <v>21</v>
      </c>
      <c r="AH33" s="8">
        <f t="shared" si="7"/>
        <v>25</v>
      </c>
      <c r="AI33" s="4">
        <f t="shared" si="18"/>
        <v>1.319468914507713</v>
      </c>
      <c r="AJ33" s="5">
        <f t="shared" si="8"/>
        <v>5.25</v>
      </c>
      <c r="AK33" s="5">
        <f t="shared" si="9"/>
        <v>3.9788735772973833</v>
      </c>
      <c r="AL33" s="107">
        <f t="shared" si="10"/>
        <v>0.99115044247787609</v>
      </c>
    </row>
    <row r="34" spans="2:38" ht="15.75" thickBot="1" x14ac:dyDescent="0.3"/>
    <row r="35" spans="2:38" x14ac:dyDescent="0.25">
      <c r="C35" s="294" t="s">
        <v>60</v>
      </c>
      <c r="D35" s="295" t="s">
        <v>115</v>
      </c>
      <c r="E35" s="296"/>
      <c r="F35" s="296"/>
      <c r="G35" s="217">
        <f>AVERAGE(G5:G33)</f>
        <v>18.068965517241381</v>
      </c>
      <c r="H35" s="217">
        <f t="shared" ref="H35:S35" si="19">AVERAGE(H5:H33)</f>
        <v>91.689655172413794</v>
      </c>
      <c r="I35" s="217">
        <f t="shared" si="19"/>
        <v>1.8275862068965518</v>
      </c>
      <c r="J35" s="217">
        <f t="shared" si="19"/>
        <v>18.758620689655171</v>
      </c>
      <c r="K35" s="217">
        <f t="shared" si="19"/>
        <v>7.4827586206896548</v>
      </c>
      <c r="L35" s="217">
        <f t="shared" si="19"/>
        <v>28.068965517241381</v>
      </c>
      <c r="M35" s="217">
        <f t="shared" si="19"/>
        <v>330.48275862068965</v>
      </c>
      <c r="N35" s="217">
        <f t="shared" si="19"/>
        <v>18.068965517241381</v>
      </c>
      <c r="O35" s="217">
        <f t="shared" si="19"/>
        <v>20.586206896551722</v>
      </c>
      <c r="P35" s="217">
        <f t="shared" si="19"/>
        <v>1.9817926002141562</v>
      </c>
      <c r="Q35" s="217">
        <f t="shared" si="19"/>
        <v>4.5172413793103452</v>
      </c>
      <c r="R35" s="217">
        <f t="shared" si="19"/>
        <v>3.2763965870986733</v>
      </c>
      <c r="S35" s="217">
        <f t="shared" si="19"/>
        <v>0.98044914055285115</v>
      </c>
      <c r="V35" s="294" t="s">
        <v>60</v>
      </c>
      <c r="W35" s="295" t="s">
        <v>115</v>
      </c>
      <c r="X35" s="296"/>
      <c r="Y35" s="296"/>
      <c r="Z35" s="217">
        <f>AVERAGE(Z5:Z33)</f>
        <v>18.357142857142858</v>
      </c>
      <c r="AA35" s="217">
        <f t="shared" ref="AA35:AL35" si="20">AVERAGE(AA5:AA33)</f>
        <v>94.428571428571431</v>
      </c>
      <c r="AB35" s="217">
        <f t="shared" si="20"/>
        <v>1.6428571428571428</v>
      </c>
      <c r="AC35" s="217">
        <f t="shared" si="20"/>
        <v>22.107142857142858</v>
      </c>
      <c r="AD35" s="217">
        <f t="shared" si="20"/>
        <v>7.9285714285714288</v>
      </c>
      <c r="AE35" s="217">
        <f t="shared" si="20"/>
        <v>31.678571428571427</v>
      </c>
      <c r="AF35" s="217">
        <f t="shared" si="20"/>
        <v>339.35714285714283</v>
      </c>
      <c r="AG35" s="217">
        <f t="shared" si="20"/>
        <v>18.357142857142858</v>
      </c>
      <c r="AH35" s="217">
        <f t="shared" si="20"/>
        <v>23.75</v>
      </c>
      <c r="AI35" s="217">
        <f t="shared" si="20"/>
        <v>1.5357038531462648</v>
      </c>
      <c r="AJ35" s="217">
        <f t="shared" si="20"/>
        <v>4.5892857142857144</v>
      </c>
      <c r="AK35" s="217">
        <f t="shared" si="20"/>
        <v>3.7799298984325138</v>
      </c>
      <c r="AL35" s="217">
        <f t="shared" si="20"/>
        <v>0.98609395130361299</v>
      </c>
    </row>
    <row r="36" spans="2:38" x14ac:dyDescent="0.25">
      <c r="C36" s="297"/>
      <c r="D36" s="288" t="s">
        <v>116</v>
      </c>
      <c r="E36" s="289"/>
      <c r="F36" s="289"/>
      <c r="G36" s="219">
        <f>MEDIAN(G5:G33)</f>
        <v>18</v>
      </c>
      <c r="H36" s="219">
        <f t="shared" ref="H36:S36" si="21">MEDIAN(H5:H33)</f>
        <v>68</v>
      </c>
      <c r="I36" s="219">
        <f t="shared" si="21"/>
        <v>1</v>
      </c>
      <c r="J36" s="219">
        <f t="shared" si="21"/>
        <v>18</v>
      </c>
      <c r="K36" s="219">
        <f t="shared" si="21"/>
        <v>7</v>
      </c>
      <c r="L36" s="219">
        <f t="shared" si="21"/>
        <v>26</v>
      </c>
      <c r="M36" s="219">
        <f t="shared" si="21"/>
        <v>259</v>
      </c>
      <c r="N36" s="219">
        <f t="shared" si="21"/>
        <v>18</v>
      </c>
      <c r="O36" s="219">
        <f t="shared" si="21"/>
        <v>19</v>
      </c>
      <c r="P36" s="219">
        <f t="shared" si="21"/>
        <v>1.4726215563702154</v>
      </c>
      <c r="Q36" s="219">
        <f t="shared" si="21"/>
        <v>4.5</v>
      </c>
      <c r="R36" s="219">
        <f t="shared" si="21"/>
        <v>3.0239439187460113</v>
      </c>
      <c r="S36" s="219">
        <f t="shared" si="21"/>
        <v>0.98734177215189878</v>
      </c>
      <c r="V36" s="297"/>
      <c r="W36" s="288" t="s">
        <v>116</v>
      </c>
      <c r="X36" s="289"/>
      <c r="Y36" s="289"/>
      <c r="Z36" s="219">
        <f>MEDIAN(Z5:Z33)</f>
        <v>18.5</v>
      </c>
      <c r="AA36" s="219">
        <f t="shared" ref="AA36:AL36" si="22">MEDIAN(AA5:AA33)</f>
        <v>69</v>
      </c>
      <c r="AB36" s="219">
        <f t="shared" si="22"/>
        <v>1</v>
      </c>
      <c r="AC36" s="219">
        <f t="shared" si="22"/>
        <v>22</v>
      </c>
      <c r="AD36" s="219">
        <f t="shared" si="22"/>
        <v>8</v>
      </c>
      <c r="AE36" s="219">
        <f t="shared" si="22"/>
        <v>31</v>
      </c>
      <c r="AF36" s="219">
        <f t="shared" si="22"/>
        <v>274</v>
      </c>
      <c r="AG36" s="219">
        <f t="shared" si="22"/>
        <v>18.5</v>
      </c>
      <c r="AH36" s="219">
        <f t="shared" si="22"/>
        <v>24</v>
      </c>
      <c r="AI36" s="219">
        <f t="shared" si="22"/>
        <v>1.3085416357126181</v>
      </c>
      <c r="AJ36" s="219">
        <f t="shared" si="22"/>
        <v>4.625</v>
      </c>
      <c r="AK36" s="219">
        <f t="shared" si="22"/>
        <v>3.8197186342054881</v>
      </c>
      <c r="AL36" s="219">
        <f t="shared" si="22"/>
        <v>0.98974836905871388</v>
      </c>
    </row>
    <row r="37" spans="2:38" x14ac:dyDescent="0.25">
      <c r="C37" s="297"/>
      <c r="D37" s="288" t="s">
        <v>15</v>
      </c>
      <c r="E37" s="289"/>
      <c r="F37" s="289"/>
      <c r="G37" s="219">
        <f>MIN(G5:G33)</f>
        <v>11</v>
      </c>
      <c r="H37" s="219">
        <f t="shared" ref="H37:S37" si="23">MIN(H5:H33)</f>
        <v>15</v>
      </c>
      <c r="I37" s="219">
        <f t="shared" si="23"/>
        <v>0</v>
      </c>
      <c r="J37" s="219">
        <f t="shared" si="23"/>
        <v>1</v>
      </c>
      <c r="K37" s="219">
        <f t="shared" si="23"/>
        <v>4</v>
      </c>
      <c r="L37" s="219">
        <f t="shared" si="23"/>
        <v>11</v>
      </c>
      <c r="M37" s="219">
        <f t="shared" si="23"/>
        <v>82</v>
      </c>
      <c r="N37" s="219">
        <f t="shared" si="23"/>
        <v>11</v>
      </c>
      <c r="O37" s="219">
        <f t="shared" si="23"/>
        <v>3</v>
      </c>
      <c r="P37" s="219">
        <f t="shared" si="23"/>
        <v>0.80553657784353661</v>
      </c>
      <c r="Q37" s="219">
        <f t="shared" si="23"/>
        <v>2.75</v>
      </c>
      <c r="R37" s="219">
        <f t="shared" si="23"/>
        <v>0.47746482927568601</v>
      </c>
      <c r="S37" s="219">
        <f t="shared" si="23"/>
        <v>0.90625</v>
      </c>
      <c r="V37" s="297"/>
      <c r="W37" s="288" t="s">
        <v>15</v>
      </c>
      <c r="X37" s="289"/>
      <c r="Y37" s="289"/>
      <c r="Z37" s="219">
        <f>MIN(Z5:Z33)</f>
        <v>13</v>
      </c>
      <c r="AA37" s="219">
        <f t="shared" ref="AA37:AL37" si="24">MIN(AA5:AA33)</f>
        <v>32</v>
      </c>
      <c r="AB37" s="219">
        <f t="shared" si="24"/>
        <v>0</v>
      </c>
      <c r="AC37" s="219">
        <f t="shared" si="24"/>
        <v>4</v>
      </c>
      <c r="AD37" s="219">
        <f t="shared" si="24"/>
        <v>4</v>
      </c>
      <c r="AE37" s="219">
        <f t="shared" si="24"/>
        <v>14</v>
      </c>
      <c r="AF37" s="219">
        <f t="shared" si="24"/>
        <v>119</v>
      </c>
      <c r="AG37" s="219">
        <f t="shared" si="24"/>
        <v>13</v>
      </c>
      <c r="AH37" s="219">
        <f t="shared" si="24"/>
        <v>4</v>
      </c>
      <c r="AI37" s="219">
        <f t="shared" si="24"/>
        <v>0.73919827143289252</v>
      </c>
      <c r="AJ37" s="219">
        <f t="shared" si="24"/>
        <v>3.25</v>
      </c>
      <c r="AK37" s="219">
        <f t="shared" si="24"/>
        <v>0.63661977236758138</v>
      </c>
      <c r="AL37" s="219">
        <f t="shared" si="24"/>
        <v>0.91608391608391604</v>
      </c>
    </row>
    <row r="38" spans="2:38" x14ac:dyDescent="0.25">
      <c r="C38" s="297"/>
      <c r="D38" s="288" t="s">
        <v>54</v>
      </c>
      <c r="E38" s="289"/>
      <c r="F38" s="289"/>
      <c r="G38" s="219">
        <f>MAX(G5:G33)</f>
        <v>25</v>
      </c>
      <c r="H38" s="219">
        <f t="shared" ref="H38:S38" si="25">MAX(H5:H33)</f>
        <v>295</v>
      </c>
      <c r="I38" s="219">
        <f t="shared" si="25"/>
        <v>12</v>
      </c>
      <c r="J38" s="219">
        <f t="shared" si="25"/>
        <v>38</v>
      </c>
      <c r="K38" s="219">
        <f t="shared" si="25"/>
        <v>14</v>
      </c>
      <c r="L38" s="219">
        <f t="shared" si="25"/>
        <v>52</v>
      </c>
      <c r="M38" s="219">
        <f t="shared" si="25"/>
        <v>1140</v>
      </c>
      <c r="N38" s="219">
        <f t="shared" si="25"/>
        <v>25</v>
      </c>
      <c r="O38" s="219">
        <f t="shared" si="25"/>
        <v>41</v>
      </c>
      <c r="P38" s="219">
        <f t="shared" si="25"/>
        <v>8.3775804095727811</v>
      </c>
      <c r="Q38" s="219">
        <f t="shared" si="25"/>
        <v>6.25</v>
      </c>
      <c r="R38" s="219">
        <f t="shared" si="25"/>
        <v>6.5253526667677093</v>
      </c>
      <c r="S38" s="219">
        <f t="shared" si="25"/>
        <v>1</v>
      </c>
      <c r="V38" s="297"/>
      <c r="W38" s="288" t="s">
        <v>54</v>
      </c>
      <c r="X38" s="289"/>
      <c r="Y38" s="289"/>
      <c r="Z38" s="219">
        <f>MAX(Z5:Z33)</f>
        <v>23</v>
      </c>
      <c r="AA38" s="219">
        <f t="shared" ref="AA38:AL38" si="26">MAX(AA5:AA33)</f>
        <v>295</v>
      </c>
      <c r="AB38" s="219">
        <f t="shared" si="26"/>
        <v>12</v>
      </c>
      <c r="AC38" s="219">
        <f t="shared" si="26"/>
        <v>40</v>
      </c>
      <c r="AD38" s="219">
        <f t="shared" si="26"/>
        <v>14</v>
      </c>
      <c r="AE38" s="219">
        <f t="shared" si="26"/>
        <v>55</v>
      </c>
      <c r="AF38" s="219">
        <f t="shared" si="26"/>
        <v>1140</v>
      </c>
      <c r="AG38" s="219">
        <f t="shared" si="26"/>
        <v>23</v>
      </c>
      <c r="AH38" s="219">
        <f t="shared" si="26"/>
        <v>45</v>
      </c>
      <c r="AI38" s="219">
        <f t="shared" si="26"/>
        <v>5.1050880620834143</v>
      </c>
      <c r="AJ38" s="219">
        <f t="shared" si="26"/>
        <v>5.75</v>
      </c>
      <c r="AK38" s="219">
        <f t="shared" si="26"/>
        <v>7.1619724391352904</v>
      </c>
      <c r="AL38" s="219">
        <f t="shared" si="26"/>
        <v>1</v>
      </c>
    </row>
    <row r="39" spans="2:38" x14ac:dyDescent="0.25">
      <c r="C39" s="297"/>
      <c r="D39" s="288" t="s">
        <v>117</v>
      </c>
      <c r="E39" s="289"/>
      <c r="F39" s="289"/>
      <c r="G39" s="213">
        <f>(MAX(G5:G33)-MIN(G5:G33))</f>
        <v>14</v>
      </c>
      <c r="H39" s="213">
        <f t="shared" ref="H39:S39" si="27">(MAX(H5:H33)-MIN(H5:H33))</f>
        <v>280</v>
      </c>
      <c r="I39" s="213">
        <f t="shared" si="27"/>
        <v>12</v>
      </c>
      <c r="J39" s="213">
        <f t="shared" si="27"/>
        <v>37</v>
      </c>
      <c r="K39" s="213">
        <f t="shared" si="27"/>
        <v>10</v>
      </c>
      <c r="L39" s="213">
        <f t="shared" si="27"/>
        <v>41</v>
      </c>
      <c r="M39" s="213">
        <f t="shared" si="27"/>
        <v>1058</v>
      </c>
      <c r="N39" s="213">
        <f t="shared" si="27"/>
        <v>14</v>
      </c>
      <c r="O39" s="213">
        <f t="shared" si="27"/>
        <v>38</v>
      </c>
      <c r="P39" s="213">
        <f t="shared" si="27"/>
        <v>7.5720438317292444</v>
      </c>
      <c r="Q39" s="213">
        <f t="shared" si="27"/>
        <v>3.5</v>
      </c>
      <c r="R39" s="213">
        <f t="shared" si="27"/>
        <v>6.0478878374920235</v>
      </c>
      <c r="S39" s="213">
        <f t="shared" si="27"/>
        <v>9.375E-2</v>
      </c>
      <c r="V39" s="297"/>
      <c r="W39" s="288" t="s">
        <v>117</v>
      </c>
      <c r="X39" s="289"/>
      <c r="Y39" s="289"/>
      <c r="Z39" s="213">
        <f>(MAX(Z5:Z33)-MIN(Z5:Z33))</f>
        <v>10</v>
      </c>
      <c r="AA39" s="213">
        <f t="shared" ref="AA39:AL39" si="28">(MAX(AA5:AA33)-MIN(AA5:AA33))</f>
        <v>263</v>
      </c>
      <c r="AB39" s="213">
        <f t="shared" si="28"/>
        <v>12</v>
      </c>
      <c r="AC39" s="213">
        <f t="shared" si="28"/>
        <v>36</v>
      </c>
      <c r="AD39" s="213">
        <f t="shared" si="28"/>
        <v>10</v>
      </c>
      <c r="AE39" s="213">
        <f t="shared" si="28"/>
        <v>41</v>
      </c>
      <c r="AF39" s="213">
        <f t="shared" si="28"/>
        <v>1021</v>
      </c>
      <c r="AG39" s="213">
        <f t="shared" si="28"/>
        <v>10</v>
      </c>
      <c r="AH39" s="213">
        <f t="shared" si="28"/>
        <v>41</v>
      </c>
      <c r="AI39" s="213">
        <f t="shared" si="28"/>
        <v>4.3658897906505221</v>
      </c>
      <c r="AJ39" s="213">
        <f t="shared" si="28"/>
        <v>2.5</v>
      </c>
      <c r="AK39" s="213">
        <f t="shared" si="28"/>
        <v>6.5253526667677093</v>
      </c>
      <c r="AL39" s="213">
        <f t="shared" si="28"/>
        <v>8.3916083916083961E-2</v>
      </c>
    </row>
    <row r="40" spans="2:38" ht="15.75" thickBot="1" x14ac:dyDescent="0.3">
      <c r="C40" s="298"/>
      <c r="D40" s="299" t="s">
        <v>118</v>
      </c>
      <c r="E40" s="300"/>
      <c r="F40" s="300"/>
      <c r="G40" s="221">
        <f>(QUARTILE(G5:G33,3)-QUARTILE(G5:G33,1))/G36</f>
        <v>0.22222222222222221</v>
      </c>
      <c r="H40" s="221">
        <f t="shared" ref="H40:S40" si="29">(QUARTILE(H5:H33,3)-QUARTILE(H5:H33,1))/H36</f>
        <v>0.86764705882352944</v>
      </c>
      <c r="I40" s="221">
        <f t="shared" si="29"/>
        <v>2</v>
      </c>
      <c r="J40" s="221">
        <f t="shared" si="29"/>
        <v>0.72222222222222221</v>
      </c>
      <c r="K40" s="221">
        <f t="shared" si="29"/>
        <v>0.42857142857142855</v>
      </c>
      <c r="L40" s="221">
        <f t="shared" si="29"/>
        <v>0.61538461538461542</v>
      </c>
      <c r="M40" s="221">
        <f t="shared" si="29"/>
        <v>1.0077220077220077</v>
      </c>
      <c r="N40" s="221">
        <f t="shared" si="29"/>
        <v>0.22222222222222221</v>
      </c>
      <c r="O40" s="221">
        <f t="shared" si="29"/>
        <v>0.78947368421052633</v>
      </c>
      <c r="P40" s="221">
        <f t="shared" si="29"/>
        <v>0.7233716475095785</v>
      </c>
      <c r="Q40" s="221">
        <f t="shared" si="29"/>
        <v>0.22222222222222221</v>
      </c>
      <c r="R40" s="221">
        <f t="shared" si="29"/>
        <v>0.78947368421052622</v>
      </c>
      <c r="S40" s="221">
        <f t="shared" si="29"/>
        <v>2.6421404682274205E-2</v>
      </c>
      <c r="V40" s="298"/>
      <c r="W40" s="299" t="s">
        <v>118</v>
      </c>
      <c r="X40" s="300"/>
      <c r="Y40" s="300"/>
      <c r="Z40" s="221">
        <f>(QUARTILE(Z5:Z33,3)-QUARTILE(Z5:Z33,1))/Z36</f>
        <v>0.27027027027027029</v>
      </c>
      <c r="AA40" s="221">
        <f t="shared" ref="AA40:AL40" si="30">(QUARTILE(AA5:AA33,3)-QUARTILE(AA5:AA33,1))/AA36</f>
        <v>0.89130434782608692</v>
      </c>
      <c r="AB40" s="221">
        <f t="shared" si="30"/>
        <v>2</v>
      </c>
      <c r="AC40" s="221">
        <f t="shared" si="30"/>
        <v>0.70454545454545459</v>
      </c>
      <c r="AD40" s="221">
        <f t="shared" si="30"/>
        <v>0.28125</v>
      </c>
      <c r="AE40" s="221">
        <f t="shared" si="30"/>
        <v>0.55645161290322576</v>
      </c>
      <c r="AF40" s="221">
        <f t="shared" si="30"/>
        <v>0.94069343065693434</v>
      </c>
      <c r="AG40" s="221">
        <f t="shared" si="30"/>
        <v>0.27027027027027029</v>
      </c>
      <c r="AH40" s="221">
        <f t="shared" si="30"/>
        <v>0.78125</v>
      </c>
      <c r="AI40" s="221">
        <f t="shared" si="30"/>
        <v>0.70817901544349904</v>
      </c>
      <c r="AJ40" s="221">
        <f t="shared" si="30"/>
        <v>0.27027027027027029</v>
      </c>
      <c r="AK40" s="221">
        <f t="shared" si="30"/>
        <v>0.78125</v>
      </c>
      <c r="AL40" s="221">
        <f t="shared" si="30"/>
        <v>1.997622905734436E-2</v>
      </c>
    </row>
    <row r="41" spans="2:38" ht="15.75" thickBot="1" x14ac:dyDescent="0.3"/>
    <row r="42" spans="2:38" x14ac:dyDescent="0.25">
      <c r="C42" s="294" t="s">
        <v>60</v>
      </c>
      <c r="D42" s="295" t="s">
        <v>115</v>
      </c>
      <c r="E42" s="296"/>
      <c r="F42" s="296"/>
      <c r="G42" s="217">
        <f>AVERAGE(G5:G15)</f>
        <v>18.09090909090909</v>
      </c>
      <c r="H42" s="217">
        <f t="shared" ref="H42:S42" si="31">AVERAGE(H5:H15)</f>
        <v>59.363636363636367</v>
      </c>
      <c r="I42" s="217">
        <f t="shared" si="31"/>
        <v>2.0909090909090908</v>
      </c>
      <c r="J42" s="217">
        <f t="shared" si="31"/>
        <v>19.727272727272727</v>
      </c>
      <c r="K42" s="217">
        <f t="shared" si="31"/>
        <v>7</v>
      </c>
      <c r="L42" s="217">
        <f t="shared" si="31"/>
        <v>28.818181818181817</v>
      </c>
      <c r="M42" s="217">
        <f t="shared" si="31"/>
        <v>246.81818181818181</v>
      </c>
      <c r="N42" s="217">
        <f t="shared" si="31"/>
        <v>18.09090909090909</v>
      </c>
      <c r="O42" s="217">
        <f t="shared" si="31"/>
        <v>21.818181818181817</v>
      </c>
      <c r="P42" s="217">
        <f t="shared" si="31"/>
        <v>2.152199435466069</v>
      </c>
      <c r="Q42" s="217">
        <f t="shared" si="31"/>
        <v>4.5227272727272725</v>
      </c>
      <c r="R42" s="217">
        <f t="shared" si="31"/>
        <v>3.472471485641353</v>
      </c>
      <c r="S42" s="290">
        <f t="shared" si="31"/>
        <v>0.97821723984449871</v>
      </c>
      <c r="T42" s="24"/>
      <c r="U42" s="6"/>
      <c r="V42" s="287" t="s">
        <v>119</v>
      </c>
      <c r="W42" s="288" t="s">
        <v>115</v>
      </c>
      <c r="X42" s="289"/>
      <c r="Y42" s="289"/>
      <c r="Z42" s="217">
        <f>AVERAGE(Z5:Z15)</f>
        <v>18.272727272727273</v>
      </c>
      <c r="AA42" s="217">
        <f t="shared" ref="AA42:AL42" si="32">AVERAGE(AA5:AA15)</f>
        <v>59.363636363636367</v>
      </c>
      <c r="AB42" s="217">
        <f t="shared" si="32"/>
        <v>2.0909090909090908</v>
      </c>
      <c r="AC42" s="217">
        <f t="shared" si="32"/>
        <v>23.545454545454547</v>
      </c>
      <c r="AD42" s="217">
        <f t="shared" si="32"/>
        <v>7.3636363636363633</v>
      </c>
      <c r="AE42" s="217">
        <f t="shared" si="32"/>
        <v>33</v>
      </c>
      <c r="AF42" s="217">
        <f t="shared" si="32"/>
        <v>246.81818181818181</v>
      </c>
      <c r="AG42" s="217">
        <f t="shared" si="32"/>
        <v>18.272727272727273</v>
      </c>
      <c r="AH42" s="217">
        <f t="shared" si="32"/>
        <v>25.636363636363637</v>
      </c>
      <c r="AI42" s="217">
        <f t="shared" si="32"/>
        <v>1.3179999011253292</v>
      </c>
      <c r="AJ42" s="217">
        <f t="shared" si="32"/>
        <v>4.5681818181818183</v>
      </c>
      <c r="AK42" s="217">
        <f t="shared" si="32"/>
        <v>4.0801539956285886</v>
      </c>
      <c r="AL42" s="292">
        <f t="shared" si="32"/>
        <v>0.9824833260838044</v>
      </c>
    </row>
    <row r="43" spans="2:38" x14ac:dyDescent="0.25">
      <c r="C43" s="297"/>
      <c r="D43" s="288" t="s">
        <v>116</v>
      </c>
      <c r="E43" s="289"/>
      <c r="F43" s="289"/>
      <c r="G43" s="219">
        <f>MEDIAN(G5:G15)</f>
        <v>18</v>
      </c>
      <c r="H43" s="219">
        <f t="shared" ref="H43:S43" si="33">MEDIAN(H5:H15)</f>
        <v>60</v>
      </c>
      <c r="I43" s="219">
        <f t="shared" si="33"/>
        <v>1</v>
      </c>
      <c r="J43" s="219">
        <f t="shared" si="33"/>
        <v>19</v>
      </c>
      <c r="K43" s="219">
        <f t="shared" si="33"/>
        <v>7</v>
      </c>
      <c r="L43" s="219">
        <f t="shared" si="33"/>
        <v>26</v>
      </c>
      <c r="M43" s="219">
        <f t="shared" si="33"/>
        <v>240</v>
      </c>
      <c r="N43" s="219">
        <f t="shared" si="33"/>
        <v>18</v>
      </c>
      <c r="O43" s="219">
        <f t="shared" si="33"/>
        <v>19</v>
      </c>
      <c r="P43" s="219">
        <f t="shared" si="33"/>
        <v>1.3962634015954636</v>
      </c>
      <c r="Q43" s="219">
        <f t="shared" si="33"/>
        <v>4.5</v>
      </c>
      <c r="R43" s="219">
        <f t="shared" si="33"/>
        <v>3.0239439187460113</v>
      </c>
      <c r="S43" s="291">
        <f t="shared" si="33"/>
        <v>0.98412698412698407</v>
      </c>
      <c r="T43" s="24"/>
      <c r="U43" s="6"/>
      <c r="V43" s="287"/>
      <c r="W43" s="288" t="s">
        <v>116</v>
      </c>
      <c r="X43" s="289"/>
      <c r="Y43" s="289"/>
      <c r="Z43" s="219">
        <f>MEDIAN(Z5:Z15)</f>
        <v>18</v>
      </c>
      <c r="AA43" s="219">
        <f t="shared" ref="AA43:AL43" si="34">MEDIAN(AA5:AA15)</f>
        <v>60</v>
      </c>
      <c r="AB43" s="219">
        <f t="shared" si="34"/>
        <v>1</v>
      </c>
      <c r="AC43" s="219">
        <f t="shared" si="34"/>
        <v>20</v>
      </c>
      <c r="AD43" s="219">
        <f t="shared" si="34"/>
        <v>7</v>
      </c>
      <c r="AE43" s="219">
        <f t="shared" si="34"/>
        <v>31</v>
      </c>
      <c r="AF43" s="219">
        <f t="shared" si="34"/>
        <v>240</v>
      </c>
      <c r="AG43" s="219">
        <f t="shared" si="34"/>
        <v>18</v>
      </c>
      <c r="AH43" s="219">
        <f t="shared" si="34"/>
        <v>23</v>
      </c>
      <c r="AI43" s="219">
        <f t="shared" si="34"/>
        <v>1.2976143569175234</v>
      </c>
      <c r="AJ43" s="219">
        <f t="shared" si="34"/>
        <v>4.5</v>
      </c>
      <c r="AK43" s="219">
        <f t="shared" si="34"/>
        <v>3.6605636911135928</v>
      </c>
      <c r="AL43" s="293">
        <f t="shared" si="34"/>
        <v>0.98484848484848486</v>
      </c>
    </row>
    <row r="44" spans="2:38" x14ac:dyDescent="0.25">
      <c r="C44" s="297"/>
      <c r="D44" s="288" t="s">
        <v>15</v>
      </c>
      <c r="E44" s="289"/>
      <c r="F44" s="289"/>
      <c r="G44" s="219">
        <f>MIN(G5:G15)</f>
        <v>14</v>
      </c>
      <c r="H44" s="219">
        <f t="shared" ref="H44:S44" si="35">MIN(H5:H15)</f>
        <v>36</v>
      </c>
      <c r="I44" s="219">
        <f t="shared" si="35"/>
        <v>0</v>
      </c>
      <c r="J44" s="219">
        <f t="shared" si="35"/>
        <v>1</v>
      </c>
      <c r="K44" s="219">
        <f t="shared" si="35"/>
        <v>4</v>
      </c>
      <c r="L44" s="219">
        <f t="shared" si="35"/>
        <v>11</v>
      </c>
      <c r="M44" s="219">
        <f t="shared" si="35"/>
        <v>119</v>
      </c>
      <c r="N44" s="219">
        <f t="shared" si="35"/>
        <v>14</v>
      </c>
      <c r="O44" s="219">
        <f t="shared" si="35"/>
        <v>3</v>
      </c>
      <c r="P44" s="219">
        <f t="shared" si="35"/>
        <v>0.80553657784353661</v>
      </c>
      <c r="Q44" s="219">
        <f t="shared" si="35"/>
        <v>3.5</v>
      </c>
      <c r="R44" s="219">
        <f t="shared" si="35"/>
        <v>0.47746482927568601</v>
      </c>
      <c r="S44" s="291">
        <f t="shared" si="35"/>
        <v>0.91608391608391604</v>
      </c>
      <c r="T44" s="24"/>
      <c r="U44" s="6"/>
      <c r="V44" s="287"/>
      <c r="W44" s="288" t="s">
        <v>15</v>
      </c>
      <c r="X44" s="289"/>
      <c r="Y44" s="289"/>
      <c r="Z44" s="219">
        <f>MIN(Z5:Z15)</f>
        <v>16</v>
      </c>
      <c r="AA44" s="219">
        <f t="shared" ref="AA44:AL44" si="36">MIN(AA5:AA15)</f>
        <v>36</v>
      </c>
      <c r="AB44" s="219">
        <f t="shared" si="36"/>
        <v>0</v>
      </c>
      <c r="AC44" s="219">
        <f t="shared" si="36"/>
        <v>9</v>
      </c>
      <c r="AD44" s="219">
        <f t="shared" si="36"/>
        <v>4</v>
      </c>
      <c r="AE44" s="219">
        <f t="shared" si="36"/>
        <v>15</v>
      </c>
      <c r="AF44" s="219">
        <f t="shared" si="36"/>
        <v>119</v>
      </c>
      <c r="AG44" s="219">
        <f t="shared" si="36"/>
        <v>16</v>
      </c>
      <c r="AH44" s="219">
        <f t="shared" si="36"/>
        <v>10</v>
      </c>
      <c r="AI44" s="219">
        <f t="shared" si="36"/>
        <v>0.73919827143289252</v>
      </c>
      <c r="AJ44" s="219">
        <f t="shared" si="36"/>
        <v>4</v>
      </c>
      <c r="AK44" s="219">
        <f t="shared" si="36"/>
        <v>1.5915494309189535</v>
      </c>
      <c r="AL44" s="293">
        <f t="shared" si="36"/>
        <v>0.91608391608391604</v>
      </c>
    </row>
    <row r="45" spans="2:38" x14ac:dyDescent="0.25">
      <c r="C45" s="297"/>
      <c r="D45" s="288" t="s">
        <v>54</v>
      </c>
      <c r="E45" s="289"/>
      <c r="F45" s="289"/>
      <c r="G45" s="219">
        <f>MAX(G5:G15)</f>
        <v>23</v>
      </c>
      <c r="H45" s="219">
        <f t="shared" ref="H45:S45" si="37">MAX(H5:H15)</f>
        <v>99</v>
      </c>
      <c r="I45" s="219">
        <f t="shared" si="37"/>
        <v>12</v>
      </c>
      <c r="J45" s="219">
        <f t="shared" si="37"/>
        <v>38</v>
      </c>
      <c r="K45" s="219">
        <f t="shared" si="37"/>
        <v>11</v>
      </c>
      <c r="L45" s="219">
        <f t="shared" si="37"/>
        <v>52</v>
      </c>
      <c r="M45" s="219">
        <f t="shared" si="37"/>
        <v>447</v>
      </c>
      <c r="N45" s="219">
        <f t="shared" si="37"/>
        <v>23</v>
      </c>
      <c r="O45" s="219">
        <f t="shared" si="37"/>
        <v>41</v>
      </c>
      <c r="P45" s="219">
        <f t="shared" si="37"/>
        <v>8.3775804095727811</v>
      </c>
      <c r="Q45" s="219">
        <f t="shared" si="37"/>
        <v>5.75</v>
      </c>
      <c r="R45" s="219">
        <f t="shared" si="37"/>
        <v>6.5253526667677093</v>
      </c>
      <c r="S45" s="291">
        <f t="shared" si="37"/>
        <v>1</v>
      </c>
      <c r="T45" s="24"/>
      <c r="U45" s="6"/>
      <c r="V45" s="287"/>
      <c r="W45" s="288" t="s">
        <v>54</v>
      </c>
      <c r="X45" s="289"/>
      <c r="Y45" s="289"/>
      <c r="Z45" s="219">
        <f>MAX(Z5:Z15)</f>
        <v>23</v>
      </c>
      <c r="AA45" s="219">
        <f t="shared" ref="AA45:AL45" si="38">MAX(AA5:AA15)</f>
        <v>99</v>
      </c>
      <c r="AB45" s="219">
        <f t="shared" si="38"/>
        <v>12</v>
      </c>
      <c r="AC45" s="219">
        <f t="shared" si="38"/>
        <v>38</v>
      </c>
      <c r="AD45" s="219">
        <f t="shared" si="38"/>
        <v>11</v>
      </c>
      <c r="AE45" s="219">
        <f t="shared" si="38"/>
        <v>52</v>
      </c>
      <c r="AF45" s="219">
        <f t="shared" si="38"/>
        <v>447</v>
      </c>
      <c r="AG45" s="219">
        <f t="shared" si="38"/>
        <v>23</v>
      </c>
      <c r="AH45" s="219">
        <f t="shared" si="38"/>
        <v>41</v>
      </c>
      <c r="AI45" s="219">
        <f t="shared" si="38"/>
        <v>2.5132741228718345</v>
      </c>
      <c r="AJ45" s="219">
        <f t="shared" si="38"/>
        <v>5.75</v>
      </c>
      <c r="AK45" s="219">
        <f t="shared" si="38"/>
        <v>6.5253526667677093</v>
      </c>
      <c r="AL45" s="293">
        <f t="shared" si="38"/>
        <v>1</v>
      </c>
    </row>
    <row r="46" spans="2:38" x14ac:dyDescent="0.25">
      <c r="C46" s="297"/>
      <c r="D46" s="288" t="s">
        <v>117</v>
      </c>
      <c r="E46" s="289"/>
      <c r="F46" s="289"/>
      <c r="G46" s="213">
        <f>(MAX(G5:G15)-MIN(G5:G15))</f>
        <v>9</v>
      </c>
      <c r="H46" s="213">
        <f t="shared" ref="H46:S46" si="39">(MAX(H5:H15)-MIN(H5:H15))</f>
        <v>63</v>
      </c>
      <c r="I46" s="213">
        <f t="shared" si="39"/>
        <v>12</v>
      </c>
      <c r="J46" s="213">
        <f t="shared" si="39"/>
        <v>37</v>
      </c>
      <c r="K46" s="213">
        <f t="shared" si="39"/>
        <v>7</v>
      </c>
      <c r="L46" s="213">
        <f t="shared" si="39"/>
        <v>41</v>
      </c>
      <c r="M46" s="213">
        <f t="shared" si="39"/>
        <v>328</v>
      </c>
      <c r="N46" s="213">
        <f t="shared" si="39"/>
        <v>9</v>
      </c>
      <c r="O46" s="213">
        <f t="shared" si="39"/>
        <v>38</v>
      </c>
      <c r="P46" s="213">
        <f t="shared" si="39"/>
        <v>7.5720438317292444</v>
      </c>
      <c r="Q46" s="213">
        <f t="shared" si="39"/>
        <v>2.25</v>
      </c>
      <c r="R46" s="213">
        <f t="shared" si="39"/>
        <v>6.0478878374920235</v>
      </c>
      <c r="S46" s="291">
        <f t="shared" si="39"/>
        <v>8.3916083916083961E-2</v>
      </c>
      <c r="T46" s="24"/>
      <c r="U46" s="6"/>
      <c r="V46" s="287"/>
      <c r="W46" s="288" t="s">
        <v>117</v>
      </c>
      <c r="X46" s="289"/>
      <c r="Y46" s="289"/>
      <c r="Z46" s="213">
        <f>(MAX(Z5:Z15)-MIN(Z5:Z15))</f>
        <v>7</v>
      </c>
      <c r="AA46" s="213">
        <f t="shared" ref="AA46:AL46" si="40">(MAX(AA5:AA15)-MIN(AA5:AA15))</f>
        <v>63</v>
      </c>
      <c r="AB46" s="213">
        <f t="shared" si="40"/>
        <v>12</v>
      </c>
      <c r="AC46" s="213">
        <f t="shared" si="40"/>
        <v>29</v>
      </c>
      <c r="AD46" s="213">
        <f t="shared" si="40"/>
        <v>7</v>
      </c>
      <c r="AE46" s="213">
        <f t="shared" si="40"/>
        <v>37</v>
      </c>
      <c r="AF46" s="213">
        <f t="shared" si="40"/>
        <v>328</v>
      </c>
      <c r="AG46" s="213">
        <f t="shared" si="40"/>
        <v>7</v>
      </c>
      <c r="AH46" s="213">
        <f t="shared" si="40"/>
        <v>31</v>
      </c>
      <c r="AI46" s="213">
        <f t="shared" si="40"/>
        <v>1.7740758514389419</v>
      </c>
      <c r="AJ46" s="213">
        <f t="shared" si="40"/>
        <v>1.75</v>
      </c>
      <c r="AK46" s="213">
        <f t="shared" si="40"/>
        <v>4.9338032358487558</v>
      </c>
      <c r="AL46" s="293">
        <f t="shared" si="40"/>
        <v>8.3916083916083961E-2</v>
      </c>
    </row>
    <row r="47" spans="2:38" ht="15.75" thickBot="1" x14ac:dyDescent="0.3">
      <c r="C47" s="298"/>
      <c r="D47" s="299" t="s">
        <v>118</v>
      </c>
      <c r="E47" s="300"/>
      <c r="F47" s="300"/>
      <c r="G47" s="221">
        <f>(QUARTILE(G5:G15,3)-QUARTILE(G5:G15,1))/G43</f>
        <v>0.19444444444444445</v>
      </c>
      <c r="H47" s="221">
        <f t="shared" ref="H47:S47" si="41">(QUARTILE(H5:H15,3)-QUARTILE(H5:H15,1))/H43</f>
        <v>0.32500000000000001</v>
      </c>
      <c r="I47" s="221">
        <f t="shared" si="41"/>
        <v>2</v>
      </c>
      <c r="J47" s="221">
        <f t="shared" si="41"/>
        <v>0.73684210526315785</v>
      </c>
      <c r="K47" s="221">
        <f t="shared" si="41"/>
        <v>0.42857142857142855</v>
      </c>
      <c r="L47" s="221">
        <f t="shared" si="41"/>
        <v>0.67307692307692313</v>
      </c>
      <c r="M47" s="221">
        <f t="shared" si="41"/>
        <v>0.7729166666666667</v>
      </c>
      <c r="N47" s="221">
        <f t="shared" si="41"/>
        <v>0.19444444444444445</v>
      </c>
      <c r="O47" s="221">
        <f t="shared" si="41"/>
        <v>0.92105263157894735</v>
      </c>
      <c r="P47" s="221">
        <f t="shared" si="41"/>
        <v>0.63169529665314395</v>
      </c>
      <c r="Q47" s="221">
        <f t="shared" si="41"/>
        <v>0.19444444444444445</v>
      </c>
      <c r="R47" s="221">
        <f t="shared" si="41"/>
        <v>0.92105263157894757</v>
      </c>
      <c r="S47" s="226">
        <f t="shared" si="41"/>
        <v>3.0157045840407473E-2</v>
      </c>
      <c r="T47" s="24"/>
      <c r="U47" s="6"/>
      <c r="V47" s="287"/>
      <c r="W47" s="288" t="s">
        <v>118</v>
      </c>
      <c r="X47" s="289"/>
      <c r="Y47" s="289"/>
      <c r="Z47" s="221">
        <f>(QUARTILE(Z5:Z15,3)-QUARTILE(Z5:Z15,1))/Z43</f>
        <v>0.19444444444444445</v>
      </c>
      <c r="AA47" s="221">
        <f t="shared" ref="AA47:AL47" si="42">(QUARTILE(AA5:AA15,3)-QUARTILE(AA5:AA15,1))/AA43</f>
        <v>0.32500000000000001</v>
      </c>
      <c r="AB47" s="221">
        <f t="shared" si="42"/>
        <v>2</v>
      </c>
      <c r="AC47" s="221">
        <f t="shared" si="42"/>
        <v>0.7</v>
      </c>
      <c r="AD47" s="221">
        <f t="shared" si="42"/>
        <v>0.14285714285714285</v>
      </c>
      <c r="AE47" s="221">
        <f t="shared" si="42"/>
        <v>0.5</v>
      </c>
      <c r="AF47" s="221">
        <f t="shared" si="42"/>
        <v>0.7729166666666667</v>
      </c>
      <c r="AG47" s="221">
        <f t="shared" si="42"/>
        <v>0.19444444444444445</v>
      </c>
      <c r="AH47" s="221">
        <f t="shared" si="42"/>
        <v>0.78260869565217395</v>
      </c>
      <c r="AI47" s="221">
        <f t="shared" si="42"/>
        <v>0.49522090286692338</v>
      </c>
      <c r="AJ47" s="221">
        <f t="shared" si="42"/>
        <v>0.19444444444444445</v>
      </c>
      <c r="AK47" s="221">
        <f t="shared" si="42"/>
        <v>0.78260869565217395</v>
      </c>
      <c r="AL47" s="221">
        <f t="shared" si="42"/>
        <v>1.9483805668016298E-2</v>
      </c>
    </row>
    <row r="48" spans="2:38" ht="15.75" thickBot="1" x14ac:dyDescent="0.3">
      <c r="C48" s="24"/>
      <c r="D48" s="24"/>
      <c r="E48" s="24"/>
      <c r="F48" s="24"/>
      <c r="G48" s="24"/>
      <c r="H48" s="24"/>
      <c r="I48" s="24"/>
      <c r="J48" s="24"/>
      <c r="K48" s="24"/>
      <c r="L48" s="24"/>
      <c r="M48" s="24"/>
      <c r="N48" s="24"/>
      <c r="O48" s="211"/>
      <c r="P48" s="26"/>
      <c r="Q48" s="27"/>
      <c r="R48" s="27"/>
      <c r="S48" s="212"/>
      <c r="T48" s="24"/>
      <c r="U48" s="6"/>
      <c r="V48" s="24"/>
      <c r="W48" s="24"/>
      <c r="X48" s="24"/>
      <c r="Y48" s="24"/>
      <c r="Z48" s="24"/>
      <c r="AA48" s="24"/>
      <c r="AB48" s="24"/>
      <c r="AC48" s="24"/>
      <c r="AD48" s="24"/>
      <c r="AE48" s="24"/>
      <c r="AF48" s="24"/>
      <c r="AG48" s="24"/>
      <c r="AH48" s="211"/>
      <c r="AI48" s="26"/>
      <c r="AJ48" s="27"/>
      <c r="AK48" s="27"/>
      <c r="AL48" s="212"/>
    </row>
    <row r="49" spans="3:38" x14ac:dyDescent="0.25">
      <c r="C49" s="294" t="s">
        <v>61</v>
      </c>
      <c r="D49" s="295" t="s">
        <v>115</v>
      </c>
      <c r="E49" s="296"/>
      <c r="F49" s="296"/>
      <c r="G49" s="217">
        <f>AVERAGE(G16:G33)</f>
        <v>18.055555555555557</v>
      </c>
      <c r="H49" s="217">
        <f t="shared" ref="H49:S49" si="43">AVERAGE(H16:H33)</f>
        <v>111.44444444444444</v>
      </c>
      <c r="I49" s="217">
        <f t="shared" si="43"/>
        <v>1.6666666666666667</v>
      </c>
      <c r="J49" s="217">
        <f t="shared" si="43"/>
        <v>18.166666666666668</v>
      </c>
      <c r="K49" s="217">
        <f t="shared" si="43"/>
        <v>7.7777777777777777</v>
      </c>
      <c r="L49" s="217">
        <f t="shared" si="43"/>
        <v>27.611111111111111</v>
      </c>
      <c r="M49" s="217">
        <f t="shared" si="43"/>
        <v>381.61111111111109</v>
      </c>
      <c r="N49" s="217">
        <f t="shared" si="43"/>
        <v>18.055555555555557</v>
      </c>
      <c r="O49" s="217">
        <f t="shared" si="43"/>
        <v>19.833333333333332</v>
      </c>
      <c r="P49" s="217">
        <f t="shared" si="43"/>
        <v>1.8776550897824318</v>
      </c>
      <c r="Q49" s="217">
        <f t="shared" si="43"/>
        <v>4.5138888888888893</v>
      </c>
      <c r="R49" s="217">
        <f t="shared" si="43"/>
        <v>3.1565730379892578</v>
      </c>
      <c r="S49" s="223">
        <f t="shared" si="43"/>
        <v>0.98181307987462219</v>
      </c>
      <c r="T49" s="24"/>
      <c r="U49" s="6"/>
      <c r="V49" s="287" t="s">
        <v>119</v>
      </c>
      <c r="W49" s="288" t="s">
        <v>115</v>
      </c>
      <c r="X49" s="289"/>
      <c r="Y49" s="289"/>
      <c r="Z49" s="217">
        <f>AVERAGE(Z16:Z33)</f>
        <v>18.411764705882351</v>
      </c>
      <c r="AA49" s="217">
        <f t="shared" ref="AA49:AL49" si="44">AVERAGE(AA16:AA33)</f>
        <v>117.11764705882354</v>
      </c>
      <c r="AB49" s="217">
        <f t="shared" si="44"/>
        <v>1.3529411764705883</v>
      </c>
      <c r="AC49" s="217">
        <f t="shared" si="44"/>
        <v>21.176470588235293</v>
      </c>
      <c r="AD49" s="217">
        <f t="shared" si="44"/>
        <v>8.2941176470588243</v>
      </c>
      <c r="AE49" s="217">
        <f t="shared" si="44"/>
        <v>30.823529411764707</v>
      </c>
      <c r="AF49" s="217">
        <f t="shared" si="44"/>
        <v>399.23529411764707</v>
      </c>
      <c r="AG49" s="217">
        <f t="shared" si="44"/>
        <v>18.411764705882351</v>
      </c>
      <c r="AH49" s="217">
        <f t="shared" si="44"/>
        <v>22.529411764705884</v>
      </c>
      <c r="AI49" s="217">
        <f t="shared" si="44"/>
        <v>1.6765711162186343</v>
      </c>
      <c r="AJ49" s="217">
        <f t="shared" si="44"/>
        <v>4.6029411764705879</v>
      </c>
      <c r="AK49" s="217">
        <f t="shared" si="44"/>
        <v>3.5856672473056426</v>
      </c>
      <c r="AL49" s="217">
        <f t="shared" si="44"/>
        <v>0.98843023821054787</v>
      </c>
    </row>
    <row r="50" spans="3:38" x14ac:dyDescent="0.25">
      <c r="C50" s="297"/>
      <c r="D50" s="288" t="s">
        <v>116</v>
      </c>
      <c r="E50" s="289"/>
      <c r="F50" s="289"/>
      <c r="G50" s="219">
        <f>MEDIAN(G16:G33)</f>
        <v>18.5</v>
      </c>
      <c r="H50" s="219">
        <f t="shared" ref="H50:S50" si="45">MEDIAN(H16:H33)</f>
        <v>82</v>
      </c>
      <c r="I50" s="219">
        <f t="shared" si="45"/>
        <v>1</v>
      </c>
      <c r="J50" s="219">
        <f t="shared" si="45"/>
        <v>18</v>
      </c>
      <c r="K50" s="219">
        <f t="shared" si="45"/>
        <v>7.5</v>
      </c>
      <c r="L50" s="219">
        <f t="shared" si="45"/>
        <v>26</v>
      </c>
      <c r="M50" s="219">
        <f t="shared" si="45"/>
        <v>289.5</v>
      </c>
      <c r="N50" s="219">
        <f t="shared" si="45"/>
        <v>18.5</v>
      </c>
      <c r="O50" s="219">
        <f t="shared" si="45"/>
        <v>19</v>
      </c>
      <c r="P50" s="219">
        <f t="shared" si="45"/>
        <v>1.4803721961405851</v>
      </c>
      <c r="Q50" s="219">
        <f t="shared" si="45"/>
        <v>4.625</v>
      </c>
      <c r="R50" s="219">
        <f t="shared" si="45"/>
        <v>3.0239439187460113</v>
      </c>
      <c r="S50" s="224">
        <f t="shared" si="45"/>
        <v>0.98817638058144386</v>
      </c>
      <c r="T50" s="24"/>
      <c r="U50" s="6"/>
      <c r="V50" s="287"/>
      <c r="W50" s="288" t="s">
        <v>116</v>
      </c>
      <c r="X50" s="289"/>
      <c r="Y50" s="289"/>
      <c r="Z50" s="219">
        <f>MEDIAN(Z16:Z33)</f>
        <v>19</v>
      </c>
      <c r="AA50" s="219">
        <f t="shared" ref="AA50:AL50" si="46">MEDIAN(AA16:AA33)</f>
        <v>84</v>
      </c>
      <c r="AB50" s="219">
        <f t="shared" si="46"/>
        <v>1</v>
      </c>
      <c r="AC50" s="219">
        <f t="shared" si="46"/>
        <v>24</v>
      </c>
      <c r="AD50" s="219">
        <f t="shared" si="46"/>
        <v>8</v>
      </c>
      <c r="AE50" s="219">
        <f t="shared" si="46"/>
        <v>31</v>
      </c>
      <c r="AF50" s="219">
        <f t="shared" si="46"/>
        <v>290</v>
      </c>
      <c r="AG50" s="219">
        <f t="shared" si="46"/>
        <v>19</v>
      </c>
      <c r="AH50" s="219">
        <f t="shared" si="46"/>
        <v>25</v>
      </c>
      <c r="AI50" s="219">
        <f t="shared" si="46"/>
        <v>1.319468914507713</v>
      </c>
      <c r="AJ50" s="219">
        <f t="shared" si="46"/>
        <v>4.75</v>
      </c>
      <c r="AK50" s="219">
        <f t="shared" si="46"/>
        <v>3.9788735772973833</v>
      </c>
      <c r="AL50" s="219">
        <f t="shared" si="46"/>
        <v>0.99099099099099097</v>
      </c>
    </row>
    <row r="51" spans="3:38" x14ac:dyDescent="0.25">
      <c r="C51" s="297"/>
      <c r="D51" s="288" t="s">
        <v>15</v>
      </c>
      <c r="E51" s="289"/>
      <c r="F51" s="289"/>
      <c r="G51" s="219">
        <f>MIN(G16:G33)</f>
        <v>11</v>
      </c>
      <c r="H51" s="219">
        <f t="shared" ref="H51:S51" si="47">MIN(H16:H33)</f>
        <v>15</v>
      </c>
      <c r="I51" s="219">
        <f t="shared" si="47"/>
        <v>0</v>
      </c>
      <c r="J51" s="219">
        <f t="shared" si="47"/>
        <v>4</v>
      </c>
      <c r="K51" s="219">
        <f t="shared" si="47"/>
        <v>4</v>
      </c>
      <c r="L51" s="219">
        <f t="shared" si="47"/>
        <v>14</v>
      </c>
      <c r="M51" s="219">
        <f t="shared" si="47"/>
        <v>82</v>
      </c>
      <c r="N51" s="219">
        <f t="shared" si="47"/>
        <v>11</v>
      </c>
      <c r="O51" s="219">
        <f t="shared" si="47"/>
        <v>4</v>
      </c>
      <c r="P51" s="219">
        <f t="shared" si="47"/>
        <v>0.89759790102565518</v>
      </c>
      <c r="Q51" s="219">
        <f t="shared" si="47"/>
        <v>2.75</v>
      </c>
      <c r="R51" s="219">
        <f t="shared" si="47"/>
        <v>0.63661977236758138</v>
      </c>
      <c r="S51" s="224">
        <f t="shared" si="47"/>
        <v>0.90625</v>
      </c>
      <c r="T51" s="24"/>
      <c r="U51" s="6"/>
      <c r="V51" s="287"/>
      <c r="W51" s="288" t="s">
        <v>15</v>
      </c>
      <c r="X51" s="289"/>
      <c r="Y51" s="289"/>
      <c r="Z51" s="219">
        <f>MIN(Z16:Z33)</f>
        <v>13</v>
      </c>
      <c r="AA51" s="219">
        <f t="shared" ref="AA51:AL51" si="48">MIN(AA16:AA33)</f>
        <v>32</v>
      </c>
      <c r="AB51" s="219">
        <f t="shared" si="48"/>
        <v>0</v>
      </c>
      <c r="AC51" s="219">
        <f t="shared" si="48"/>
        <v>4</v>
      </c>
      <c r="AD51" s="219">
        <f t="shared" si="48"/>
        <v>4</v>
      </c>
      <c r="AE51" s="219">
        <f t="shared" si="48"/>
        <v>14</v>
      </c>
      <c r="AF51" s="219">
        <f t="shared" si="48"/>
        <v>138</v>
      </c>
      <c r="AG51" s="219">
        <f t="shared" si="48"/>
        <v>13</v>
      </c>
      <c r="AH51" s="219">
        <f t="shared" si="48"/>
        <v>4</v>
      </c>
      <c r="AI51" s="219">
        <f t="shared" si="48"/>
        <v>0.80285145591739149</v>
      </c>
      <c r="AJ51" s="219">
        <f t="shared" si="48"/>
        <v>3.25</v>
      </c>
      <c r="AK51" s="219">
        <f t="shared" si="48"/>
        <v>0.63661977236758138</v>
      </c>
      <c r="AL51" s="219">
        <f t="shared" si="48"/>
        <v>0.96969696969696972</v>
      </c>
    </row>
    <row r="52" spans="3:38" x14ac:dyDescent="0.25">
      <c r="C52" s="297"/>
      <c r="D52" s="288" t="s">
        <v>54</v>
      </c>
      <c r="E52" s="289"/>
      <c r="F52" s="289"/>
      <c r="G52" s="219">
        <f>MAX(G16:G33)</f>
        <v>25</v>
      </c>
      <c r="H52" s="219">
        <f t="shared" ref="H52:S52" si="49">MAX(H16:H33)</f>
        <v>295</v>
      </c>
      <c r="I52" s="219">
        <f t="shared" si="49"/>
        <v>6</v>
      </c>
      <c r="J52" s="219">
        <f t="shared" si="49"/>
        <v>34</v>
      </c>
      <c r="K52" s="219">
        <f t="shared" si="49"/>
        <v>14</v>
      </c>
      <c r="L52" s="219">
        <f t="shared" si="49"/>
        <v>50</v>
      </c>
      <c r="M52" s="219">
        <f t="shared" si="49"/>
        <v>1140</v>
      </c>
      <c r="N52" s="219">
        <f t="shared" si="49"/>
        <v>25</v>
      </c>
      <c r="O52" s="219">
        <f t="shared" si="49"/>
        <v>40</v>
      </c>
      <c r="P52" s="219">
        <f t="shared" si="49"/>
        <v>5.1050880620834143</v>
      </c>
      <c r="Q52" s="219">
        <f t="shared" si="49"/>
        <v>6.25</v>
      </c>
      <c r="R52" s="219">
        <f t="shared" si="49"/>
        <v>6.366197723675814</v>
      </c>
      <c r="S52" s="224">
        <f t="shared" si="49"/>
        <v>1</v>
      </c>
      <c r="T52" s="24"/>
      <c r="U52" s="6"/>
      <c r="V52" s="287"/>
      <c r="W52" s="288" t="s">
        <v>54</v>
      </c>
      <c r="X52" s="289"/>
      <c r="Y52" s="289"/>
      <c r="Z52" s="219">
        <f>MAX(Z16:Z33)</f>
        <v>23</v>
      </c>
      <c r="AA52" s="219">
        <f t="shared" ref="AA52:AL52" si="50">MAX(AA16:AA33)</f>
        <v>295</v>
      </c>
      <c r="AB52" s="219">
        <f t="shared" si="50"/>
        <v>5</v>
      </c>
      <c r="AC52" s="219">
        <f t="shared" si="50"/>
        <v>40</v>
      </c>
      <c r="AD52" s="219">
        <f t="shared" si="50"/>
        <v>14</v>
      </c>
      <c r="AE52" s="219">
        <f t="shared" si="50"/>
        <v>55</v>
      </c>
      <c r="AF52" s="219">
        <f t="shared" si="50"/>
        <v>1140</v>
      </c>
      <c r="AG52" s="219">
        <f t="shared" si="50"/>
        <v>23</v>
      </c>
      <c r="AH52" s="219">
        <f t="shared" si="50"/>
        <v>45</v>
      </c>
      <c r="AI52" s="219">
        <f t="shared" si="50"/>
        <v>5.1050880620834143</v>
      </c>
      <c r="AJ52" s="219">
        <f t="shared" si="50"/>
        <v>5.75</v>
      </c>
      <c r="AK52" s="219">
        <f t="shared" si="50"/>
        <v>7.1619724391352904</v>
      </c>
      <c r="AL52" s="219">
        <f t="shared" si="50"/>
        <v>1</v>
      </c>
    </row>
    <row r="53" spans="3:38" x14ac:dyDescent="0.25">
      <c r="C53" s="297"/>
      <c r="D53" s="288" t="s">
        <v>117</v>
      </c>
      <c r="E53" s="289"/>
      <c r="F53" s="289"/>
      <c r="G53" s="213">
        <f>(MAX(G16:G33)-MIN(G16:G33))</f>
        <v>14</v>
      </c>
      <c r="H53" s="213">
        <f t="shared" ref="H53:S53" si="51">(MAX(H16:H33)-MIN(H16:H33))</f>
        <v>280</v>
      </c>
      <c r="I53" s="213">
        <f t="shared" si="51"/>
        <v>6</v>
      </c>
      <c r="J53" s="213">
        <f t="shared" si="51"/>
        <v>30</v>
      </c>
      <c r="K53" s="213">
        <f t="shared" si="51"/>
        <v>10</v>
      </c>
      <c r="L53" s="213">
        <f t="shared" si="51"/>
        <v>36</v>
      </c>
      <c r="M53" s="213">
        <f t="shared" si="51"/>
        <v>1058</v>
      </c>
      <c r="N53" s="213">
        <f t="shared" si="51"/>
        <v>14</v>
      </c>
      <c r="O53" s="213">
        <f t="shared" si="51"/>
        <v>36</v>
      </c>
      <c r="P53" s="213">
        <f t="shared" si="51"/>
        <v>4.2074901610577591</v>
      </c>
      <c r="Q53" s="213">
        <f t="shared" si="51"/>
        <v>3.5</v>
      </c>
      <c r="R53" s="213">
        <f t="shared" si="51"/>
        <v>5.729577951308233</v>
      </c>
      <c r="S53" s="225">
        <f t="shared" si="51"/>
        <v>9.375E-2</v>
      </c>
      <c r="T53" s="24"/>
      <c r="U53" s="6"/>
      <c r="V53" s="287"/>
      <c r="W53" s="288" t="s">
        <v>117</v>
      </c>
      <c r="X53" s="289"/>
      <c r="Y53" s="289"/>
      <c r="Z53" s="213">
        <f>(MAX(Z16:Z33)-MIN(Z16:Z33))</f>
        <v>10</v>
      </c>
      <c r="AA53" s="213">
        <f t="shared" ref="AA53:AL53" si="52">(MAX(AA16:AA33)-MIN(AA16:AA33))</f>
        <v>263</v>
      </c>
      <c r="AB53" s="213">
        <f t="shared" si="52"/>
        <v>5</v>
      </c>
      <c r="AC53" s="213">
        <f t="shared" si="52"/>
        <v>36</v>
      </c>
      <c r="AD53" s="213">
        <f t="shared" si="52"/>
        <v>10</v>
      </c>
      <c r="AE53" s="213">
        <f t="shared" si="52"/>
        <v>41</v>
      </c>
      <c r="AF53" s="213">
        <f t="shared" si="52"/>
        <v>1002</v>
      </c>
      <c r="AG53" s="213">
        <f t="shared" si="52"/>
        <v>10</v>
      </c>
      <c r="AH53" s="213">
        <f t="shared" si="52"/>
        <v>41</v>
      </c>
      <c r="AI53" s="213">
        <f t="shared" si="52"/>
        <v>4.3022366061660229</v>
      </c>
      <c r="AJ53" s="213">
        <f t="shared" si="52"/>
        <v>2.5</v>
      </c>
      <c r="AK53" s="213">
        <f t="shared" si="52"/>
        <v>6.5253526667677093</v>
      </c>
      <c r="AL53" s="213">
        <f t="shared" si="52"/>
        <v>3.0303030303030276E-2</v>
      </c>
    </row>
    <row r="54" spans="3:38" ht="15.75" thickBot="1" x14ac:dyDescent="0.3">
      <c r="C54" s="298"/>
      <c r="D54" s="299" t="s">
        <v>118</v>
      </c>
      <c r="E54" s="300"/>
      <c r="F54" s="300"/>
      <c r="G54" s="221">
        <f>(QUARTILE(G16:G33,3)-QUARTILE(G16:G33,1))/G50</f>
        <v>0.29729729729729731</v>
      </c>
      <c r="H54" s="221">
        <f t="shared" ref="H54:S54" si="53">(QUARTILE(H16:H33,3)-QUARTILE(H16:H33,1))/H50</f>
        <v>1.4085365853658536</v>
      </c>
      <c r="I54" s="221">
        <f t="shared" si="53"/>
        <v>2</v>
      </c>
      <c r="J54" s="221">
        <f t="shared" si="53"/>
        <v>0.80555555555555558</v>
      </c>
      <c r="K54" s="221">
        <f t="shared" si="53"/>
        <v>0.5</v>
      </c>
      <c r="L54" s="221">
        <f t="shared" si="53"/>
        <v>0.55769230769230771</v>
      </c>
      <c r="M54" s="221">
        <f t="shared" si="53"/>
        <v>1.1105354058721935</v>
      </c>
      <c r="N54" s="221">
        <f t="shared" si="53"/>
        <v>0.29729729729729731</v>
      </c>
      <c r="O54" s="221">
        <f t="shared" si="53"/>
        <v>0.73684210526315785</v>
      </c>
      <c r="P54" s="221">
        <f t="shared" si="53"/>
        <v>0.66001828305493238</v>
      </c>
      <c r="Q54" s="221">
        <f t="shared" si="53"/>
        <v>0.29729729729729731</v>
      </c>
      <c r="R54" s="221">
        <f t="shared" si="53"/>
        <v>0.73684210526315785</v>
      </c>
      <c r="S54" s="226">
        <f t="shared" si="53"/>
        <v>2.0658672860877678E-2</v>
      </c>
      <c r="T54" s="24"/>
      <c r="U54" s="6"/>
      <c r="V54" s="287"/>
      <c r="W54" s="288" t="s">
        <v>118</v>
      </c>
      <c r="X54" s="289"/>
      <c r="Y54" s="289"/>
      <c r="Z54" s="221">
        <f>(QUARTILE(Z16:Z33,3)-QUARTILE(Z16:Z33,1))/Z50</f>
        <v>0.26315789473684209</v>
      </c>
      <c r="AA54" s="221">
        <f t="shared" ref="AA54:AL54" si="54">(QUARTILE(AA16:AA33,3)-QUARTILE(AA16:AA33,1))/AA50</f>
        <v>1.5238095238095237</v>
      </c>
      <c r="AB54" s="221">
        <f t="shared" si="54"/>
        <v>2</v>
      </c>
      <c r="AC54" s="221">
        <f t="shared" si="54"/>
        <v>0.58333333333333337</v>
      </c>
      <c r="AD54" s="221">
        <f t="shared" si="54"/>
        <v>0.375</v>
      </c>
      <c r="AE54" s="221">
        <f t="shared" si="54"/>
        <v>0.4838709677419355</v>
      </c>
      <c r="AF54" s="221">
        <f t="shared" si="54"/>
        <v>1.106896551724138</v>
      </c>
      <c r="AG54" s="221">
        <f t="shared" si="54"/>
        <v>0.26315789473684209</v>
      </c>
      <c r="AH54" s="221">
        <f t="shared" si="54"/>
        <v>0.68</v>
      </c>
      <c r="AI54" s="221">
        <f t="shared" si="54"/>
        <v>0.7052821128451382</v>
      </c>
      <c r="AJ54" s="221">
        <f t="shared" si="54"/>
        <v>0.26315789473684209</v>
      </c>
      <c r="AK54" s="221">
        <f t="shared" si="54"/>
        <v>0.68000000000000016</v>
      </c>
      <c r="AL54" s="221">
        <f t="shared" si="54"/>
        <v>1.9593998234774927E-2</v>
      </c>
    </row>
  </sheetData>
  <mergeCells count="52">
    <mergeCell ref="V35:V40"/>
    <mergeCell ref="W35:Y35"/>
    <mergeCell ref="W36:Y36"/>
    <mergeCell ref="W37:Y37"/>
    <mergeCell ref="W38:Y38"/>
    <mergeCell ref="W39:Y39"/>
    <mergeCell ref="W40:Y40"/>
    <mergeCell ref="C35:C40"/>
    <mergeCell ref="D35:F35"/>
    <mergeCell ref="D36:F36"/>
    <mergeCell ref="D37:F37"/>
    <mergeCell ref="D38:F38"/>
    <mergeCell ref="D39:F39"/>
    <mergeCell ref="D40:F40"/>
    <mergeCell ref="C49:C54"/>
    <mergeCell ref="D49:F49"/>
    <mergeCell ref="V49:V54"/>
    <mergeCell ref="W49:Y49"/>
    <mergeCell ref="D50:F50"/>
    <mergeCell ref="W50:Y50"/>
    <mergeCell ref="D51:F51"/>
    <mergeCell ref="W51:Y51"/>
    <mergeCell ref="D52:F52"/>
    <mergeCell ref="W52:Y52"/>
    <mergeCell ref="D53:F53"/>
    <mergeCell ref="W53:Y53"/>
    <mergeCell ref="D54:F54"/>
    <mergeCell ref="W54:Y54"/>
    <mergeCell ref="C42:C47"/>
    <mergeCell ref="D42:F42"/>
    <mergeCell ref="V42:V47"/>
    <mergeCell ref="W42:Y42"/>
    <mergeCell ref="D43:F43"/>
    <mergeCell ref="W43:Y43"/>
    <mergeCell ref="D44:F44"/>
    <mergeCell ref="W44:Y44"/>
    <mergeCell ref="D45:F45"/>
    <mergeCell ref="W45:Y45"/>
    <mergeCell ref="D46:F46"/>
    <mergeCell ref="W46:Y46"/>
    <mergeCell ref="D47:F47"/>
    <mergeCell ref="W47:Y47"/>
    <mergeCell ref="AI2:AL3"/>
    <mergeCell ref="I3:O3"/>
    <mergeCell ref="AB3:AH3"/>
    <mergeCell ref="B2:F3"/>
    <mergeCell ref="G2:O2"/>
    <mergeCell ref="P2:S3"/>
    <mergeCell ref="U2:Y3"/>
    <mergeCell ref="Z2:AH2"/>
    <mergeCell ref="G3:H3"/>
    <mergeCell ref="Z3:AA3"/>
  </mergeCells>
  <conditionalFormatting sqref="G40:S40">
    <cfRule type="cellIs" dxfId="127" priority="21" operator="greaterThan">
      <formula>1</formula>
    </cfRule>
    <cfRule type="cellIs" dxfId="126" priority="22" operator="between">
      <formula>0.6</formula>
      <formula>1</formula>
    </cfRule>
    <cfRule type="cellIs" dxfId="125" priority="23" operator="between">
      <formula>0.3</formula>
      <formula>0.6</formula>
    </cfRule>
    <cfRule type="cellIs" dxfId="124" priority="24" operator="lessThan">
      <formula>0.3</formula>
    </cfRule>
  </conditionalFormatting>
  <conditionalFormatting sqref="Z40:AL40">
    <cfRule type="cellIs" dxfId="123" priority="17" operator="greaterThan">
      <formula>1</formula>
    </cfRule>
    <cfRule type="cellIs" dxfId="122" priority="18" operator="between">
      <formula>0.6</formula>
      <formula>1</formula>
    </cfRule>
    <cfRule type="cellIs" dxfId="121" priority="19" operator="between">
      <formula>0.3</formula>
      <formula>0.6</formula>
    </cfRule>
    <cfRule type="cellIs" dxfId="120" priority="20" operator="lessThan">
      <formula>0.3</formula>
    </cfRule>
  </conditionalFormatting>
  <conditionalFormatting sqref="G47:S47">
    <cfRule type="cellIs" dxfId="75" priority="13" operator="greaterThan">
      <formula>1</formula>
    </cfRule>
    <cfRule type="cellIs" dxfId="74" priority="14" operator="between">
      <formula>0.6</formula>
      <formula>1</formula>
    </cfRule>
    <cfRule type="cellIs" dxfId="73" priority="15" operator="between">
      <formula>0.3</formula>
      <formula>0.6</formula>
    </cfRule>
    <cfRule type="cellIs" dxfId="72" priority="16" operator="lessThan">
      <formula>0.3</formula>
    </cfRule>
  </conditionalFormatting>
  <conditionalFormatting sqref="G54:S54">
    <cfRule type="cellIs" dxfId="71" priority="9" operator="greaterThan">
      <formula>1</formula>
    </cfRule>
    <cfRule type="cellIs" dxfId="70" priority="10" operator="between">
      <formula>0.6</formula>
      <formula>1</formula>
    </cfRule>
    <cfRule type="cellIs" dxfId="69" priority="11" operator="between">
      <formula>0.3</formula>
      <formula>0.6</formula>
    </cfRule>
    <cfRule type="cellIs" dxfId="68" priority="12" operator="lessThan">
      <formula>0.3</formula>
    </cfRule>
  </conditionalFormatting>
  <conditionalFormatting sqref="Z47:AL47">
    <cfRule type="cellIs" dxfId="67" priority="5" operator="greaterThan">
      <formula>1</formula>
    </cfRule>
    <cfRule type="cellIs" dxfId="66" priority="6" operator="between">
      <formula>0.6</formula>
      <formula>1</formula>
    </cfRule>
    <cfRule type="cellIs" dxfId="65" priority="7" operator="between">
      <formula>0.3</formula>
      <formula>0.6</formula>
    </cfRule>
    <cfRule type="cellIs" dxfId="64" priority="8" operator="lessThan">
      <formula>0.3</formula>
    </cfRule>
  </conditionalFormatting>
  <conditionalFormatting sqref="Z54:AL54">
    <cfRule type="cellIs" dxfId="63" priority="1" operator="greaterThan">
      <formula>1</formula>
    </cfRule>
    <cfRule type="cellIs" dxfId="62" priority="2" operator="between">
      <formula>0.6</formula>
      <formula>1</formula>
    </cfRule>
    <cfRule type="cellIs" dxfId="61" priority="3" operator="between">
      <formula>0.3</formula>
      <formula>0.6</formula>
    </cfRule>
    <cfRule type="cellIs" dxfId="60" priority="4" operator="lessThan">
      <formula>0.3</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D37"/>
  <sheetViews>
    <sheetView showGridLines="0" topLeftCell="U1" zoomScale="70" zoomScaleNormal="70" workbookViewId="0">
      <selection activeCell="AN18" sqref="AN18:BD37"/>
    </sheetView>
  </sheetViews>
  <sheetFormatPr defaultRowHeight="15" x14ac:dyDescent="0.25"/>
  <cols>
    <col min="2" max="3" width="7" bestFit="1" customWidth="1"/>
    <col min="4" max="6" width="4.85546875" bestFit="1" customWidth="1"/>
    <col min="7" max="14" width="4" bestFit="1" customWidth="1"/>
    <col min="15" max="15" width="7.7109375" bestFit="1" customWidth="1"/>
    <col min="16" max="16" width="5.5703125" bestFit="1" customWidth="1"/>
    <col min="17" max="17" width="9" bestFit="1" customWidth="1"/>
    <col min="18" max="19" width="5.5703125" bestFit="1" customWidth="1"/>
    <col min="20" max="20" width="4.5703125" bestFit="1" customWidth="1"/>
    <col min="21" max="21" width="7.140625" bestFit="1" customWidth="1"/>
    <col min="22" max="22" width="12.28515625" bestFit="1" customWidth="1"/>
    <col min="23" max="24" width="5.5703125" bestFit="1" customWidth="1"/>
    <col min="25" max="25" width="11" bestFit="1" customWidth="1"/>
    <col min="26" max="26" width="4.5703125" bestFit="1" customWidth="1"/>
    <col min="27" max="27" width="12" bestFit="1" customWidth="1"/>
    <col min="28" max="28" width="10" bestFit="1" customWidth="1"/>
    <col min="30" max="31" width="7" bestFit="1" customWidth="1"/>
    <col min="32" max="34" width="4.85546875" bestFit="1" customWidth="1"/>
    <col min="35" max="42" width="4" bestFit="1" customWidth="1"/>
    <col min="43" max="43" width="7.7109375" bestFit="1" customWidth="1"/>
    <col min="44" max="44" width="5.5703125" bestFit="1" customWidth="1"/>
    <col min="45" max="45" width="9" bestFit="1" customWidth="1"/>
    <col min="46" max="47" width="5.5703125" bestFit="1" customWidth="1"/>
    <col min="48" max="48" width="4.5703125" bestFit="1" customWidth="1"/>
    <col min="49" max="49" width="7.140625" bestFit="1" customWidth="1"/>
    <col min="50" max="50" width="12.28515625" bestFit="1" customWidth="1"/>
    <col min="51" max="52" width="5.5703125" bestFit="1" customWidth="1"/>
    <col min="53" max="53" width="12" bestFit="1" customWidth="1"/>
    <col min="54" max="54" width="4.5703125" bestFit="1" customWidth="1"/>
    <col min="55" max="56" width="12" bestFit="1" customWidth="1"/>
  </cols>
  <sheetData>
    <row r="1" spans="2:56" ht="15.75" thickBot="1" x14ac:dyDescent="0.3"/>
    <row r="2" spans="2:56" ht="15" customHeight="1" thickBot="1" x14ac:dyDescent="0.3">
      <c r="B2" s="234" t="s">
        <v>104</v>
      </c>
      <c r="C2" s="278"/>
      <c r="D2" s="278"/>
      <c r="E2" s="278"/>
      <c r="F2" s="235"/>
      <c r="G2" s="283" t="s">
        <v>106</v>
      </c>
      <c r="H2" s="284"/>
      <c r="I2" s="284"/>
      <c r="J2" s="284"/>
      <c r="K2" s="284"/>
      <c r="L2" s="284"/>
      <c r="M2" s="284"/>
      <c r="N2" s="284"/>
      <c r="O2" s="285"/>
      <c r="P2" s="275" t="s">
        <v>45</v>
      </c>
      <c r="Q2" s="276"/>
      <c r="R2" s="276"/>
      <c r="S2" s="276"/>
      <c r="T2" s="276"/>
      <c r="U2" s="276"/>
      <c r="V2" s="276"/>
      <c r="W2" s="276"/>
      <c r="X2" s="277"/>
      <c r="Y2" s="234" t="s">
        <v>72</v>
      </c>
      <c r="Z2" s="278"/>
      <c r="AA2" s="278"/>
      <c r="AB2" s="235"/>
      <c r="AD2" s="234" t="s">
        <v>105</v>
      </c>
      <c r="AE2" s="278"/>
      <c r="AF2" s="278"/>
      <c r="AG2" s="278"/>
      <c r="AH2" s="235"/>
      <c r="AI2" s="283" t="s">
        <v>106</v>
      </c>
      <c r="AJ2" s="284"/>
      <c r="AK2" s="284"/>
      <c r="AL2" s="284"/>
      <c r="AM2" s="284"/>
      <c r="AN2" s="284"/>
      <c r="AO2" s="284"/>
      <c r="AP2" s="284"/>
      <c r="AQ2" s="285"/>
      <c r="AR2" s="275" t="s">
        <v>45</v>
      </c>
      <c r="AS2" s="276"/>
      <c r="AT2" s="276"/>
      <c r="AU2" s="276"/>
      <c r="AV2" s="276"/>
      <c r="AW2" s="276"/>
      <c r="AX2" s="276"/>
      <c r="AY2" s="276"/>
      <c r="AZ2" s="277"/>
      <c r="BA2" s="234" t="s">
        <v>72</v>
      </c>
      <c r="BB2" s="278"/>
      <c r="BC2" s="278"/>
      <c r="BD2" s="235"/>
    </row>
    <row r="3" spans="2:56" ht="15.75" thickBot="1" x14ac:dyDescent="0.3">
      <c r="B3" s="236"/>
      <c r="C3" s="279"/>
      <c r="D3" s="279"/>
      <c r="E3" s="279"/>
      <c r="F3" s="237"/>
      <c r="G3" s="283" t="s">
        <v>84</v>
      </c>
      <c r="H3" s="284"/>
      <c r="I3" s="286"/>
      <c r="J3" s="284" t="s">
        <v>85</v>
      </c>
      <c r="K3" s="284"/>
      <c r="L3" s="286"/>
      <c r="M3" s="284" t="s">
        <v>86</v>
      </c>
      <c r="N3" s="284"/>
      <c r="O3" s="284"/>
      <c r="P3" s="280" t="s">
        <v>0</v>
      </c>
      <c r="Q3" s="281"/>
      <c r="R3" s="275" t="s">
        <v>1</v>
      </c>
      <c r="S3" s="276"/>
      <c r="T3" s="276"/>
      <c r="U3" s="276"/>
      <c r="V3" s="276"/>
      <c r="W3" s="276"/>
      <c r="X3" s="277"/>
      <c r="Y3" s="236"/>
      <c r="Z3" s="279"/>
      <c r="AA3" s="279"/>
      <c r="AB3" s="237"/>
      <c r="AD3" s="236"/>
      <c r="AE3" s="279"/>
      <c r="AF3" s="279"/>
      <c r="AG3" s="279"/>
      <c r="AH3" s="237"/>
      <c r="AI3" s="283" t="s">
        <v>84</v>
      </c>
      <c r="AJ3" s="284"/>
      <c r="AK3" s="286"/>
      <c r="AL3" s="284" t="s">
        <v>85</v>
      </c>
      <c r="AM3" s="284"/>
      <c r="AN3" s="286"/>
      <c r="AO3" s="284" t="s">
        <v>86</v>
      </c>
      <c r="AP3" s="284"/>
      <c r="AQ3" s="284"/>
      <c r="AR3" s="280" t="s">
        <v>0</v>
      </c>
      <c r="AS3" s="281"/>
      <c r="AT3" s="275" t="s">
        <v>1</v>
      </c>
      <c r="AU3" s="276"/>
      <c r="AV3" s="276"/>
      <c r="AW3" s="276"/>
      <c r="AX3" s="276"/>
      <c r="AY3" s="276"/>
      <c r="AZ3" s="277"/>
      <c r="BA3" s="236"/>
      <c r="BB3" s="279"/>
      <c r="BC3" s="279"/>
      <c r="BD3" s="237"/>
    </row>
    <row r="4" spans="2:56" ht="15.75" thickBot="1" x14ac:dyDescent="0.3">
      <c r="B4" s="202" t="s">
        <v>2</v>
      </c>
      <c r="C4" s="206" t="s">
        <v>87</v>
      </c>
      <c r="D4" s="204" t="s">
        <v>88</v>
      </c>
      <c r="E4" s="204" t="s">
        <v>89</v>
      </c>
      <c r="F4" s="206" t="s">
        <v>90</v>
      </c>
      <c r="G4" s="204" t="s">
        <v>74</v>
      </c>
      <c r="H4" s="204" t="s">
        <v>75</v>
      </c>
      <c r="I4" s="206" t="s">
        <v>76</v>
      </c>
      <c r="J4" s="204" t="s">
        <v>74</v>
      </c>
      <c r="K4" s="204" t="s">
        <v>75</v>
      </c>
      <c r="L4" s="206" t="s">
        <v>76</v>
      </c>
      <c r="M4" s="204" t="s">
        <v>74</v>
      </c>
      <c r="N4" s="204" t="s">
        <v>75</v>
      </c>
      <c r="O4" s="206" t="s">
        <v>76</v>
      </c>
      <c r="P4" s="210" t="s">
        <v>3</v>
      </c>
      <c r="Q4" s="206" t="s">
        <v>83</v>
      </c>
      <c r="R4" s="204" t="s">
        <v>5</v>
      </c>
      <c r="S4" s="204" t="s">
        <v>6</v>
      </c>
      <c r="T4" s="204" t="s">
        <v>7</v>
      </c>
      <c r="U4" s="204" t="s">
        <v>1</v>
      </c>
      <c r="V4" s="206" t="s">
        <v>8</v>
      </c>
      <c r="W4" s="204" t="s">
        <v>9</v>
      </c>
      <c r="X4" s="206" t="s">
        <v>10</v>
      </c>
      <c r="Y4" s="207" t="s">
        <v>11</v>
      </c>
      <c r="Z4" s="204" t="s">
        <v>77</v>
      </c>
      <c r="AA4" s="204" t="s">
        <v>78</v>
      </c>
      <c r="AB4" s="208" t="s">
        <v>14</v>
      </c>
      <c r="AC4" s="209"/>
      <c r="AD4" s="202" t="s">
        <v>2</v>
      </c>
      <c r="AE4" s="206" t="s">
        <v>87</v>
      </c>
      <c r="AF4" s="204" t="s">
        <v>88</v>
      </c>
      <c r="AG4" s="204" t="s">
        <v>89</v>
      </c>
      <c r="AH4" s="206" t="s">
        <v>90</v>
      </c>
      <c r="AI4" s="204" t="s">
        <v>74</v>
      </c>
      <c r="AJ4" s="204" t="s">
        <v>75</v>
      </c>
      <c r="AK4" s="206" t="s">
        <v>76</v>
      </c>
      <c r="AL4" s="204" t="s">
        <v>74</v>
      </c>
      <c r="AM4" s="204" t="s">
        <v>75</v>
      </c>
      <c r="AN4" s="206" t="s">
        <v>76</v>
      </c>
      <c r="AO4" s="204" t="s">
        <v>74</v>
      </c>
      <c r="AP4" s="204" t="s">
        <v>75</v>
      </c>
      <c r="AQ4" s="206" t="s">
        <v>76</v>
      </c>
      <c r="AR4" s="210" t="s">
        <v>3</v>
      </c>
      <c r="AS4" s="206" t="s">
        <v>83</v>
      </c>
      <c r="AT4" s="204" t="s">
        <v>5</v>
      </c>
      <c r="AU4" s="204" t="s">
        <v>6</v>
      </c>
      <c r="AV4" s="204" t="s">
        <v>7</v>
      </c>
      <c r="AW4" s="204" t="s">
        <v>1</v>
      </c>
      <c r="AX4" s="206" t="s">
        <v>8</v>
      </c>
      <c r="AY4" s="204" t="s">
        <v>9</v>
      </c>
      <c r="AZ4" s="206" t="s">
        <v>10</v>
      </c>
      <c r="BA4" s="207" t="s">
        <v>11</v>
      </c>
      <c r="BB4" s="204" t="s">
        <v>77</v>
      </c>
      <c r="BC4" s="204" t="s">
        <v>78</v>
      </c>
      <c r="BD4" s="208" t="s">
        <v>14</v>
      </c>
    </row>
    <row r="5" spans="2:56" ht="15.75" thickTop="1" x14ac:dyDescent="0.25">
      <c r="B5" s="78">
        <v>1</v>
      </c>
      <c r="C5" s="80" t="s">
        <v>91</v>
      </c>
      <c r="D5" s="77" t="s">
        <v>20</v>
      </c>
      <c r="E5" s="77" t="s">
        <v>21</v>
      </c>
      <c r="F5" s="80"/>
      <c r="G5" s="77" t="s">
        <v>92</v>
      </c>
      <c r="H5" s="77">
        <v>1</v>
      </c>
      <c r="I5" s="80">
        <v>1</v>
      </c>
      <c r="J5" s="77">
        <v>2</v>
      </c>
      <c r="K5" s="77">
        <v>3</v>
      </c>
      <c r="L5" s="80">
        <v>2</v>
      </c>
      <c r="M5" s="77" t="s">
        <v>92</v>
      </c>
      <c r="N5" s="77" t="s">
        <v>92</v>
      </c>
      <c r="O5" s="77" t="s">
        <v>92</v>
      </c>
      <c r="P5" s="68">
        <v>14</v>
      </c>
      <c r="Q5" s="80">
        <v>330</v>
      </c>
      <c r="R5" s="77">
        <v>7</v>
      </c>
      <c r="S5" s="77">
        <v>17</v>
      </c>
      <c r="T5" s="77">
        <v>3</v>
      </c>
      <c r="U5" s="77">
        <f>SUM(R5:T5)</f>
        <v>27</v>
      </c>
      <c r="V5" s="80">
        <v>521</v>
      </c>
      <c r="W5" s="89">
        <f t="shared" ref="W5" si="0">P5</f>
        <v>14</v>
      </c>
      <c r="X5" s="7">
        <f t="shared" ref="X5" si="1">R5+S5</f>
        <v>24</v>
      </c>
      <c r="Y5" s="2">
        <f>((PI()*B5)/2)*(W5/X5)</f>
        <v>0.91629785729702307</v>
      </c>
      <c r="Z5" s="3">
        <f>W5/(4*B5)</f>
        <v>3.5</v>
      </c>
      <c r="AA5" s="3">
        <f>X5/(2*(PI())*(B5^2))</f>
        <v>3.8197186342054881</v>
      </c>
      <c r="AB5" s="106">
        <f>((3*S5)+(4*T5))/(R5+(3*S5)+(4*T5))</f>
        <v>0.9</v>
      </c>
      <c r="AD5" s="78">
        <v>1</v>
      </c>
      <c r="AE5" s="80" t="s">
        <v>91</v>
      </c>
      <c r="AF5" s="77" t="s">
        <v>20</v>
      </c>
      <c r="AG5" s="77" t="s">
        <v>21</v>
      </c>
      <c r="AH5" s="80"/>
      <c r="AI5" s="77" t="s">
        <v>92</v>
      </c>
      <c r="AJ5" s="77">
        <v>1</v>
      </c>
      <c r="AK5" s="80">
        <v>1</v>
      </c>
      <c r="AL5" s="77">
        <v>2</v>
      </c>
      <c r="AM5" s="77">
        <v>3</v>
      </c>
      <c r="AN5" s="80">
        <v>2</v>
      </c>
      <c r="AO5" s="77" t="s">
        <v>92</v>
      </c>
      <c r="AP5" s="77" t="s">
        <v>92</v>
      </c>
      <c r="AQ5" s="77" t="s">
        <v>92</v>
      </c>
      <c r="AR5" s="68">
        <v>13</v>
      </c>
      <c r="AS5" s="80">
        <v>330</v>
      </c>
      <c r="AT5" s="77">
        <v>6</v>
      </c>
      <c r="AU5" s="77">
        <v>17</v>
      </c>
      <c r="AV5" s="77">
        <v>3</v>
      </c>
      <c r="AW5" s="77">
        <f>SUM(AT5:AV5)</f>
        <v>26</v>
      </c>
      <c r="AX5" s="80">
        <v>521</v>
      </c>
      <c r="AY5" s="89">
        <f t="shared" ref="AY5:AY16" si="2">AR5</f>
        <v>13</v>
      </c>
      <c r="AZ5" s="7">
        <f t="shared" ref="AZ5:AZ16" si="3">AT5+AU5</f>
        <v>23</v>
      </c>
      <c r="BA5" s="2">
        <f>((PI()*AD5)/2)*(AY5/AZ5)</f>
        <v>0.88784140210146323</v>
      </c>
      <c r="BB5" s="3">
        <f>AY5/(4*AD5)</f>
        <v>3.25</v>
      </c>
      <c r="BC5" s="3">
        <f>AZ5/(2*(PI())*(AD5^2))</f>
        <v>3.6605636911135928</v>
      </c>
      <c r="BD5" s="106">
        <f>((3*AU5)+(4*AV5))/(AT5+(3*AU5)+(4*AV5))</f>
        <v>0.91304347826086951</v>
      </c>
    </row>
    <row r="6" spans="2:56" x14ac:dyDescent="0.25">
      <c r="B6" s="78">
        <v>1</v>
      </c>
      <c r="C6" s="80" t="s">
        <v>93</v>
      </c>
      <c r="D6" s="77" t="s">
        <v>19</v>
      </c>
      <c r="E6" s="77" t="s">
        <v>25</v>
      </c>
      <c r="F6" s="80"/>
      <c r="G6" s="77">
        <v>4</v>
      </c>
      <c r="H6" s="77">
        <v>3</v>
      </c>
      <c r="I6" s="80">
        <v>3</v>
      </c>
      <c r="J6" s="77">
        <v>4</v>
      </c>
      <c r="K6" s="77">
        <v>4</v>
      </c>
      <c r="L6" s="80">
        <v>4</v>
      </c>
      <c r="M6" s="77" t="s">
        <v>92</v>
      </c>
      <c r="N6" s="77" t="s">
        <v>92</v>
      </c>
      <c r="O6" s="77" t="s">
        <v>92</v>
      </c>
      <c r="P6" s="68">
        <v>13</v>
      </c>
      <c r="Q6" s="80">
        <v>62</v>
      </c>
      <c r="R6" s="77">
        <v>11</v>
      </c>
      <c r="S6" s="77">
        <v>11</v>
      </c>
      <c r="T6" s="77">
        <v>1</v>
      </c>
      <c r="U6" s="77">
        <f t="shared" ref="U6:U16" si="4">SUM(R6:T6)</f>
        <v>23</v>
      </c>
      <c r="V6" s="80">
        <v>324</v>
      </c>
      <c r="W6" s="89">
        <f t="shared" ref="W6:W16" si="5">P6</f>
        <v>13</v>
      </c>
      <c r="X6" s="7">
        <f t="shared" ref="X6:X16" si="6">R6+S6</f>
        <v>22</v>
      </c>
      <c r="Y6" s="2">
        <f t="shared" ref="Y6:Y16" si="7">((PI()*B6)/2)*(W6/X6)</f>
        <v>0.92819782946971163</v>
      </c>
      <c r="Z6" s="3">
        <f t="shared" ref="Z6:Z16" si="8">W6/(4*B6)</f>
        <v>3.25</v>
      </c>
      <c r="AA6" s="3">
        <f t="shared" ref="AA6:AA16" si="9">X6/(2*(PI())*(B6^2))</f>
        <v>3.5014087480216975</v>
      </c>
      <c r="AB6" s="106">
        <f t="shared" ref="AB6:AB16" si="10">((3*S6)+(4*T6))/(R6+(3*S6)+(4*T6))</f>
        <v>0.77083333333333337</v>
      </c>
      <c r="AD6" s="78">
        <v>1</v>
      </c>
      <c r="AE6" s="80" t="s">
        <v>93</v>
      </c>
      <c r="AF6" s="77" t="s">
        <v>19</v>
      </c>
      <c r="AG6" s="77" t="s">
        <v>25</v>
      </c>
      <c r="AH6" s="80"/>
      <c r="AI6" s="77">
        <v>4</v>
      </c>
      <c r="AJ6" s="77">
        <v>3</v>
      </c>
      <c r="AK6" s="80">
        <v>3</v>
      </c>
      <c r="AL6" s="77">
        <v>4</v>
      </c>
      <c r="AM6" s="77">
        <v>4</v>
      </c>
      <c r="AN6" s="80">
        <v>4</v>
      </c>
      <c r="AO6" s="77" t="s">
        <v>92</v>
      </c>
      <c r="AP6" s="77" t="s">
        <v>92</v>
      </c>
      <c r="AQ6" s="77" t="s">
        <v>92</v>
      </c>
      <c r="AR6" s="68">
        <v>13</v>
      </c>
      <c r="AS6" s="80">
        <v>62</v>
      </c>
      <c r="AT6" s="77">
        <v>11</v>
      </c>
      <c r="AU6" s="77">
        <v>17</v>
      </c>
      <c r="AV6" s="77">
        <v>3</v>
      </c>
      <c r="AW6" s="77">
        <f t="shared" ref="AW6:AW16" si="11">SUM(AT6:AV6)</f>
        <v>31</v>
      </c>
      <c r="AX6" s="80">
        <v>324</v>
      </c>
      <c r="AY6" s="89">
        <f t="shared" si="2"/>
        <v>13</v>
      </c>
      <c r="AZ6" s="7">
        <f t="shared" si="3"/>
        <v>28</v>
      </c>
      <c r="BA6" s="2">
        <f t="shared" ref="BA6:BA16" si="12">((PI()*AD6)/2)*(AY6/AZ6)</f>
        <v>0.72929829458334483</v>
      </c>
      <c r="BB6" s="3">
        <f t="shared" ref="BB6:BB16" si="13">AY6/(4*AD6)</f>
        <v>3.25</v>
      </c>
      <c r="BC6" s="3">
        <f t="shared" ref="BC6:BC16" si="14">AZ6/(2*(PI())*(AD6^2))</f>
        <v>4.45633840657307</v>
      </c>
      <c r="BD6" s="106">
        <f t="shared" ref="BD6:BD16" si="15">((3*AU6)+(4*AV6))/(AT6+(3*AU6)+(4*AV6))</f>
        <v>0.85135135135135132</v>
      </c>
    </row>
    <row r="7" spans="2:56" x14ac:dyDescent="0.25">
      <c r="B7" s="78">
        <v>1</v>
      </c>
      <c r="C7" s="80" t="s">
        <v>94</v>
      </c>
      <c r="D7" s="77" t="s">
        <v>17</v>
      </c>
      <c r="E7" s="77" t="s">
        <v>26</v>
      </c>
      <c r="F7" s="80"/>
      <c r="G7" s="77">
        <v>1</v>
      </c>
      <c r="H7" s="77">
        <v>1</v>
      </c>
      <c r="I7" s="80">
        <v>1</v>
      </c>
      <c r="J7" s="77">
        <v>3</v>
      </c>
      <c r="K7" s="77">
        <v>3</v>
      </c>
      <c r="L7" s="80">
        <v>3</v>
      </c>
      <c r="M7" s="77" t="s">
        <v>92</v>
      </c>
      <c r="N7" s="77" t="s">
        <v>92</v>
      </c>
      <c r="O7" s="77" t="s">
        <v>92</v>
      </c>
      <c r="P7" s="68">
        <v>18</v>
      </c>
      <c r="Q7" s="80">
        <v>97</v>
      </c>
      <c r="R7" s="77">
        <v>19</v>
      </c>
      <c r="S7" s="77">
        <v>27</v>
      </c>
      <c r="T7" s="77">
        <v>4</v>
      </c>
      <c r="U7" s="77">
        <f t="shared" si="4"/>
        <v>50</v>
      </c>
      <c r="V7" s="80">
        <v>405</v>
      </c>
      <c r="W7" s="89">
        <f t="shared" si="5"/>
        <v>18</v>
      </c>
      <c r="X7" s="7">
        <f t="shared" si="6"/>
        <v>46</v>
      </c>
      <c r="Y7" s="2">
        <f t="shared" si="7"/>
        <v>0.61465943222409003</v>
      </c>
      <c r="Z7" s="3">
        <f t="shared" si="8"/>
        <v>4.5</v>
      </c>
      <c r="AA7" s="3">
        <f t="shared" si="9"/>
        <v>7.3211273822271856</v>
      </c>
      <c r="AB7" s="106">
        <f t="shared" si="10"/>
        <v>0.83620689655172409</v>
      </c>
      <c r="AD7" s="78">
        <v>1</v>
      </c>
      <c r="AE7" s="80" t="s">
        <v>94</v>
      </c>
      <c r="AF7" s="77" t="s">
        <v>17</v>
      </c>
      <c r="AG7" s="77" t="s">
        <v>26</v>
      </c>
      <c r="AH7" s="80"/>
      <c r="AI7" s="77">
        <v>1</v>
      </c>
      <c r="AJ7" s="77">
        <v>1</v>
      </c>
      <c r="AK7" s="80">
        <v>1</v>
      </c>
      <c r="AL7" s="77">
        <v>3</v>
      </c>
      <c r="AM7" s="77">
        <v>3</v>
      </c>
      <c r="AN7" s="80">
        <v>3</v>
      </c>
      <c r="AO7" s="77" t="s">
        <v>92</v>
      </c>
      <c r="AP7" s="77" t="s">
        <v>92</v>
      </c>
      <c r="AQ7" s="77" t="s">
        <v>92</v>
      </c>
      <c r="AR7" s="68">
        <v>16</v>
      </c>
      <c r="AS7" s="80">
        <v>97</v>
      </c>
      <c r="AT7" s="77">
        <v>19</v>
      </c>
      <c r="AU7" s="77">
        <v>25</v>
      </c>
      <c r="AV7" s="77">
        <v>4</v>
      </c>
      <c r="AW7" s="77">
        <f t="shared" si="11"/>
        <v>48</v>
      </c>
      <c r="AX7" s="80">
        <v>405</v>
      </c>
      <c r="AY7" s="89">
        <f t="shared" si="2"/>
        <v>16</v>
      </c>
      <c r="AZ7" s="7">
        <f t="shared" si="3"/>
        <v>44</v>
      </c>
      <c r="BA7" s="2">
        <f t="shared" si="12"/>
        <v>0.5711986642890533</v>
      </c>
      <c r="BB7" s="3">
        <f t="shared" si="13"/>
        <v>4</v>
      </c>
      <c r="BC7" s="3">
        <f t="shared" si="14"/>
        <v>7.0028174960433951</v>
      </c>
      <c r="BD7" s="106">
        <f t="shared" si="15"/>
        <v>0.82727272727272727</v>
      </c>
    </row>
    <row r="8" spans="2:56" x14ac:dyDescent="0.25">
      <c r="B8" s="78">
        <v>1</v>
      </c>
      <c r="C8" s="80" t="s">
        <v>95</v>
      </c>
      <c r="D8" s="77" t="s">
        <v>18</v>
      </c>
      <c r="E8" s="77" t="s">
        <v>22</v>
      </c>
      <c r="F8" s="80"/>
      <c r="G8" s="77">
        <v>2</v>
      </c>
      <c r="H8" s="77">
        <v>2</v>
      </c>
      <c r="I8" s="80">
        <v>3</v>
      </c>
      <c r="J8" s="77" t="s">
        <v>92</v>
      </c>
      <c r="K8" s="77" t="s">
        <v>92</v>
      </c>
      <c r="L8" s="80">
        <v>1</v>
      </c>
      <c r="M8" s="77" t="s">
        <v>92</v>
      </c>
      <c r="N8" s="77" t="s">
        <v>92</v>
      </c>
      <c r="O8" s="77" t="s">
        <v>92</v>
      </c>
      <c r="P8" s="68">
        <v>11</v>
      </c>
      <c r="Q8" s="80">
        <v>60</v>
      </c>
      <c r="R8" s="77">
        <v>9</v>
      </c>
      <c r="S8" s="77">
        <v>9</v>
      </c>
      <c r="T8" s="77">
        <v>2</v>
      </c>
      <c r="U8" s="77">
        <f t="shared" si="4"/>
        <v>20</v>
      </c>
      <c r="V8" s="80">
        <v>357</v>
      </c>
      <c r="W8" s="89">
        <f t="shared" si="5"/>
        <v>11</v>
      </c>
      <c r="X8" s="7">
        <f t="shared" si="6"/>
        <v>18</v>
      </c>
      <c r="Y8" s="2">
        <f t="shared" si="7"/>
        <v>0.95993108859688125</v>
      </c>
      <c r="Z8" s="3">
        <f t="shared" si="8"/>
        <v>2.75</v>
      </c>
      <c r="AA8" s="3">
        <f t="shared" si="9"/>
        <v>2.8647889756541161</v>
      </c>
      <c r="AB8" s="106">
        <f t="shared" si="10"/>
        <v>0.79545454545454541</v>
      </c>
      <c r="AD8" s="78">
        <v>1</v>
      </c>
      <c r="AE8" s="80" t="s">
        <v>95</v>
      </c>
      <c r="AF8" s="77" t="s">
        <v>18</v>
      </c>
      <c r="AG8" s="77" t="s">
        <v>22</v>
      </c>
      <c r="AH8" s="80"/>
      <c r="AI8" s="77">
        <v>2</v>
      </c>
      <c r="AJ8" s="77">
        <v>2</v>
      </c>
      <c r="AK8" s="80">
        <v>3</v>
      </c>
      <c r="AL8" s="77" t="s">
        <v>92</v>
      </c>
      <c r="AM8" s="77" t="s">
        <v>92</v>
      </c>
      <c r="AN8" s="80">
        <v>1</v>
      </c>
      <c r="AO8" s="77" t="s">
        <v>92</v>
      </c>
      <c r="AP8" s="77" t="s">
        <v>92</v>
      </c>
      <c r="AQ8" s="77" t="s">
        <v>92</v>
      </c>
      <c r="AR8" s="68">
        <v>11</v>
      </c>
      <c r="AS8" s="80">
        <v>60</v>
      </c>
      <c r="AT8" s="77">
        <v>9</v>
      </c>
      <c r="AU8" s="77">
        <v>9</v>
      </c>
      <c r="AV8" s="77">
        <v>2</v>
      </c>
      <c r="AW8" s="77">
        <f t="shared" si="11"/>
        <v>20</v>
      </c>
      <c r="AX8" s="80">
        <v>357</v>
      </c>
      <c r="AY8" s="89">
        <f t="shared" si="2"/>
        <v>11</v>
      </c>
      <c r="AZ8" s="7">
        <f t="shared" si="3"/>
        <v>18</v>
      </c>
      <c r="BA8" s="2">
        <f t="shared" si="12"/>
        <v>0.95993108859688125</v>
      </c>
      <c r="BB8" s="3">
        <f t="shared" si="13"/>
        <v>2.75</v>
      </c>
      <c r="BC8" s="3">
        <f t="shared" si="14"/>
        <v>2.8647889756541161</v>
      </c>
      <c r="BD8" s="106">
        <f t="shared" si="15"/>
        <v>0.79545454545454541</v>
      </c>
    </row>
    <row r="9" spans="2:56" ht="15.75" thickBot="1" x14ac:dyDescent="0.3">
      <c r="B9" s="74">
        <v>1</v>
      </c>
      <c r="C9" s="105" t="s">
        <v>96</v>
      </c>
      <c r="D9" s="103" t="s">
        <v>24</v>
      </c>
      <c r="E9" s="103" t="s">
        <v>23</v>
      </c>
      <c r="F9" s="105"/>
      <c r="G9" s="103">
        <v>1</v>
      </c>
      <c r="H9" s="103" t="s">
        <v>92</v>
      </c>
      <c r="I9" s="105">
        <v>3</v>
      </c>
      <c r="J9" s="103">
        <v>3</v>
      </c>
      <c r="K9" s="103">
        <v>3</v>
      </c>
      <c r="L9" s="105">
        <v>3</v>
      </c>
      <c r="M9" s="103" t="s">
        <v>92</v>
      </c>
      <c r="N9" s="103" t="s">
        <v>92</v>
      </c>
      <c r="O9" s="103" t="s">
        <v>92</v>
      </c>
      <c r="P9" s="73">
        <v>18</v>
      </c>
      <c r="Q9" s="105">
        <v>110</v>
      </c>
      <c r="R9" s="103">
        <v>9</v>
      </c>
      <c r="S9" s="103">
        <v>6</v>
      </c>
      <c r="T9" s="103">
        <v>4</v>
      </c>
      <c r="U9" s="103">
        <f t="shared" si="4"/>
        <v>19</v>
      </c>
      <c r="V9" s="105">
        <v>420</v>
      </c>
      <c r="W9" s="96">
        <f t="shared" si="5"/>
        <v>18</v>
      </c>
      <c r="X9" s="11">
        <f t="shared" si="6"/>
        <v>15</v>
      </c>
      <c r="Y9" s="12">
        <f t="shared" si="7"/>
        <v>1.8849555921538759</v>
      </c>
      <c r="Z9" s="13">
        <f t="shared" si="8"/>
        <v>4.5</v>
      </c>
      <c r="AA9" s="13">
        <f t="shared" si="9"/>
        <v>2.3873241463784303</v>
      </c>
      <c r="AB9" s="14">
        <f t="shared" si="10"/>
        <v>0.79069767441860461</v>
      </c>
      <c r="AD9" s="74">
        <v>1</v>
      </c>
      <c r="AE9" s="105" t="s">
        <v>96</v>
      </c>
      <c r="AF9" s="103" t="s">
        <v>24</v>
      </c>
      <c r="AG9" s="103" t="s">
        <v>23</v>
      </c>
      <c r="AH9" s="105"/>
      <c r="AI9" s="103">
        <v>1</v>
      </c>
      <c r="AJ9" s="103" t="s">
        <v>92</v>
      </c>
      <c r="AK9" s="105">
        <v>3</v>
      </c>
      <c r="AL9" s="103">
        <v>3</v>
      </c>
      <c r="AM9" s="103">
        <v>3</v>
      </c>
      <c r="AN9" s="105">
        <v>3</v>
      </c>
      <c r="AO9" s="103" t="s">
        <v>92</v>
      </c>
      <c r="AP9" s="103" t="s">
        <v>92</v>
      </c>
      <c r="AQ9" s="103" t="s">
        <v>92</v>
      </c>
      <c r="AR9" s="73">
        <v>18</v>
      </c>
      <c r="AS9" s="105">
        <v>110</v>
      </c>
      <c r="AT9" s="103">
        <v>9</v>
      </c>
      <c r="AU9" s="103">
        <v>7</v>
      </c>
      <c r="AV9" s="103">
        <v>4</v>
      </c>
      <c r="AW9" s="103">
        <f t="shared" si="11"/>
        <v>20</v>
      </c>
      <c r="AX9" s="105">
        <v>420</v>
      </c>
      <c r="AY9" s="96">
        <f t="shared" si="2"/>
        <v>18</v>
      </c>
      <c r="AZ9" s="11">
        <f t="shared" si="3"/>
        <v>16</v>
      </c>
      <c r="BA9" s="12">
        <f t="shared" si="12"/>
        <v>1.7671458676442586</v>
      </c>
      <c r="BB9" s="13">
        <f t="shared" si="13"/>
        <v>4.5</v>
      </c>
      <c r="BC9" s="13">
        <f t="shared" si="14"/>
        <v>2.5464790894703255</v>
      </c>
      <c r="BD9" s="14">
        <f t="shared" si="15"/>
        <v>0.80434782608695654</v>
      </c>
    </row>
    <row r="10" spans="2:56" ht="15.75" thickTop="1" x14ac:dyDescent="0.25">
      <c r="B10" s="78">
        <v>1</v>
      </c>
      <c r="C10" s="80" t="s">
        <v>97</v>
      </c>
      <c r="D10" s="77" t="s">
        <v>28</v>
      </c>
      <c r="E10" s="77" t="s">
        <v>38</v>
      </c>
      <c r="F10" s="80"/>
      <c r="G10" s="77">
        <v>4</v>
      </c>
      <c r="H10" s="77">
        <v>3</v>
      </c>
      <c r="I10" s="80">
        <v>2</v>
      </c>
      <c r="J10" s="77">
        <v>3</v>
      </c>
      <c r="K10" s="77">
        <v>4</v>
      </c>
      <c r="L10" s="80">
        <v>2</v>
      </c>
      <c r="M10" s="77" t="s">
        <v>92</v>
      </c>
      <c r="N10" s="77" t="s">
        <v>92</v>
      </c>
      <c r="O10" s="77" t="s">
        <v>92</v>
      </c>
      <c r="P10" s="68">
        <v>18</v>
      </c>
      <c r="Q10" s="80">
        <v>120</v>
      </c>
      <c r="R10" s="77">
        <v>14</v>
      </c>
      <c r="S10" s="77">
        <v>13</v>
      </c>
      <c r="T10" s="77">
        <v>1</v>
      </c>
      <c r="U10" s="77">
        <f t="shared" si="4"/>
        <v>28</v>
      </c>
      <c r="V10" s="80">
        <v>600</v>
      </c>
      <c r="W10" s="89">
        <f t="shared" si="5"/>
        <v>18</v>
      </c>
      <c r="X10" s="7">
        <f t="shared" si="6"/>
        <v>27</v>
      </c>
      <c r="Y10" s="2">
        <f t="shared" si="7"/>
        <v>1.0471975511965976</v>
      </c>
      <c r="Z10" s="3">
        <f t="shared" si="8"/>
        <v>4.5</v>
      </c>
      <c r="AA10" s="3">
        <f t="shared" si="9"/>
        <v>4.2971834634811739</v>
      </c>
      <c r="AB10" s="106">
        <f t="shared" si="10"/>
        <v>0.75438596491228072</v>
      </c>
      <c r="AD10" s="78">
        <v>1</v>
      </c>
      <c r="AE10" s="80" t="s">
        <v>97</v>
      </c>
      <c r="AF10" s="77" t="s">
        <v>28</v>
      </c>
      <c r="AG10" s="77" t="s">
        <v>38</v>
      </c>
      <c r="AH10" s="80"/>
      <c r="AI10" s="77">
        <v>4</v>
      </c>
      <c r="AJ10" s="77">
        <v>3</v>
      </c>
      <c r="AK10" s="80">
        <v>2</v>
      </c>
      <c r="AL10" s="77">
        <v>3</v>
      </c>
      <c r="AM10" s="77">
        <v>4</v>
      </c>
      <c r="AN10" s="80">
        <v>2</v>
      </c>
      <c r="AO10" s="77" t="s">
        <v>92</v>
      </c>
      <c r="AP10" s="77" t="s">
        <v>92</v>
      </c>
      <c r="AQ10" s="77" t="s">
        <v>92</v>
      </c>
      <c r="AR10" s="68">
        <v>19</v>
      </c>
      <c r="AS10" s="80">
        <v>120</v>
      </c>
      <c r="AT10" s="77">
        <v>13</v>
      </c>
      <c r="AU10" s="77">
        <v>12</v>
      </c>
      <c r="AV10" s="77">
        <v>1</v>
      </c>
      <c r="AW10" s="77">
        <f t="shared" si="11"/>
        <v>26</v>
      </c>
      <c r="AX10" s="80">
        <v>600</v>
      </c>
      <c r="AY10" s="89">
        <f t="shared" si="2"/>
        <v>19</v>
      </c>
      <c r="AZ10" s="7">
        <f t="shared" si="3"/>
        <v>25</v>
      </c>
      <c r="BA10" s="2">
        <f t="shared" si="12"/>
        <v>1.1938052083641213</v>
      </c>
      <c r="BB10" s="3">
        <f t="shared" si="13"/>
        <v>4.75</v>
      </c>
      <c r="BC10" s="3">
        <f t="shared" si="14"/>
        <v>3.9788735772973833</v>
      </c>
      <c r="BD10" s="106">
        <f t="shared" si="15"/>
        <v>0.75471698113207553</v>
      </c>
    </row>
    <row r="11" spans="2:56" x14ac:dyDescent="0.25">
      <c r="B11" s="78">
        <v>1</v>
      </c>
      <c r="C11" s="80" t="s">
        <v>98</v>
      </c>
      <c r="D11" s="77" t="s">
        <v>29</v>
      </c>
      <c r="E11" s="77" t="s">
        <v>30</v>
      </c>
      <c r="F11" s="80"/>
      <c r="G11" s="77">
        <v>4</v>
      </c>
      <c r="H11" s="77">
        <v>3</v>
      </c>
      <c r="I11" s="80">
        <v>2</v>
      </c>
      <c r="J11" s="77">
        <v>4</v>
      </c>
      <c r="K11" s="77">
        <v>2</v>
      </c>
      <c r="L11" s="80">
        <v>3</v>
      </c>
      <c r="M11" s="77" t="s">
        <v>92</v>
      </c>
      <c r="N11" s="77" t="s">
        <v>92</v>
      </c>
      <c r="O11" s="77" t="s">
        <v>92</v>
      </c>
      <c r="P11" s="68">
        <v>18</v>
      </c>
      <c r="Q11" s="80">
        <v>129</v>
      </c>
      <c r="R11" s="77">
        <v>5</v>
      </c>
      <c r="S11" s="77">
        <v>27</v>
      </c>
      <c r="T11" s="77">
        <v>3</v>
      </c>
      <c r="U11" s="77">
        <f t="shared" si="4"/>
        <v>35</v>
      </c>
      <c r="V11" s="80">
        <v>720</v>
      </c>
      <c r="W11" s="89">
        <f t="shared" si="5"/>
        <v>18</v>
      </c>
      <c r="X11" s="7">
        <f t="shared" si="6"/>
        <v>32</v>
      </c>
      <c r="Y11" s="2">
        <f t="shared" si="7"/>
        <v>0.88357293382212931</v>
      </c>
      <c r="Z11" s="3">
        <f t="shared" si="8"/>
        <v>4.5</v>
      </c>
      <c r="AA11" s="3">
        <f t="shared" si="9"/>
        <v>5.0929581789406511</v>
      </c>
      <c r="AB11" s="106">
        <f t="shared" si="10"/>
        <v>0.94897959183673475</v>
      </c>
      <c r="AD11" s="78">
        <v>1</v>
      </c>
      <c r="AE11" s="80" t="s">
        <v>98</v>
      </c>
      <c r="AF11" s="77" t="s">
        <v>29</v>
      </c>
      <c r="AG11" s="77" t="s">
        <v>30</v>
      </c>
      <c r="AH11" s="80"/>
      <c r="AI11" s="77">
        <v>4</v>
      </c>
      <c r="AJ11" s="77">
        <v>3</v>
      </c>
      <c r="AK11" s="80">
        <v>2</v>
      </c>
      <c r="AL11" s="77">
        <v>4</v>
      </c>
      <c r="AM11" s="77">
        <v>2</v>
      </c>
      <c r="AN11" s="80">
        <v>3</v>
      </c>
      <c r="AO11" s="77" t="s">
        <v>92</v>
      </c>
      <c r="AP11" s="77" t="s">
        <v>92</v>
      </c>
      <c r="AQ11" s="77" t="s">
        <v>92</v>
      </c>
      <c r="AR11" s="68">
        <v>20</v>
      </c>
      <c r="AS11" s="80">
        <v>129</v>
      </c>
      <c r="AT11" s="77">
        <v>5</v>
      </c>
      <c r="AU11" s="77">
        <v>26</v>
      </c>
      <c r="AV11" s="77">
        <v>3</v>
      </c>
      <c r="AW11" s="77">
        <f t="shared" si="11"/>
        <v>34</v>
      </c>
      <c r="AX11" s="80">
        <v>720</v>
      </c>
      <c r="AY11" s="89">
        <f t="shared" si="2"/>
        <v>20</v>
      </c>
      <c r="AZ11" s="7">
        <f t="shared" si="3"/>
        <v>31</v>
      </c>
      <c r="BA11" s="2">
        <f t="shared" si="12"/>
        <v>1.0134169850289656</v>
      </c>
      <c r="BB11" s="3">
        <f t="shared" si="13"/>
        <v>5</v>
      </c>
      <c r="BC11" s="3">
        <f t="shared" si="14"/>
        <v>4.9338032358487558</v>
      </c>
      <c r="BD11" s="106">
        <f t="shared" si="15"/>
        <v>0.94736842105263153</v>
      </c>
    </row>
    <row r="12" spans="2:56" x14ac:dyDescent="0.25">
      <c r="B12" s="78">
        <v>1</v>
      </c>
      <c r="C12" s="80" t="s">
        <v>99</v>
      </c>
      <c r="D12" s="77" t="s">
        <v>27</v>
      </c>
      <c r="E12" s="77" t="s">
        <v>32</v>
      </c>
      <c r="F12" s="80" t="s">
        <v>37</v>
      </c>
      <c r="G12" s="77">
        <v>4</v>
      </c>
      <c r="H12" s="77">
        <v>3</v>
      </c>
      <c r="I12" s="80">
        <v>3</v>
      </c>
      <c r="J12" s="77">
        <v>4</v>
      </c>
      <c r="K12" s="77">
        <v>2</v>
      </c>
      <c r="L12" s="80">
        <v>2</v>
      </c>
      <c r="M12" s="77">
        <v>3</v>
      </c>
      <c r="N12" s="77">
        <v>2</v>
      </c>
      <c r="O12" s="77">
        <v>1</v>
      </c>
      <c r="P12" s="68">
        <v>14</v>
      </c>
      <c r="Q12" s="80">
        <v>323</v>
      </c>
      <c r="R12" s="77">
        <v>5</v>
      </c>
      <c r="S12" s="77">
        <v>14</v>
      </c>
      <c r="T12" s="77">
        <v>1</v>
      </c>
      <c r="U12" s="77">
        <f t="shared" si="4"/>
        <v>20</v>
      </c>
      <c r="V12" s="80">
        <v>115</v>
      </c>
      <c r="W12" s="89">
        <f t="shared" si="5"/>
        <v>14</v>
      </c>
      <c r="X12" s="7">
        <f t="shared" si="6"/>
        <v>19</v>
      </c>
      <c r="Y12" s="2">
        <f t="shared" si="7"/>
        <v>1.1574288723751869</v>
      </c>
      <c r="Z12" s="3">
        <f t="shared" si="8"/>
        <v>3.5</v>
      </c>
      <c r="AA12" s="3">
        <f t="shared" si="9"/>
        <v>3.0239439187460113</v>
      </c>
      <c r="AB12" s="106">
        <f t="shared" si="10"/>
        <v>0.90196078431372551</v>
      </c>
      <c r="AD12" s="78">
        <v>1</v>
      </c>
      <c r="AE12" s="80" t="s">
        <v>99</v>
      </c>
      <c r="AF12" s="77" t="s">
        <v>27</v>
      </c>
      <c r="AG12" s="77" t="s">
        <v>32</v>
      </c>
      <c r="AH12" s="80" t="s">
        <v>37</v>
      </c>
      <c r="AI12" s="77">
        <v>4</v>
      </c>
      <c r="AJ12" s="77">
        <v>3</v>
      </c>
      <c r="AK12" s="80">
        <v>3</v>
      </c>
      <c r="AL12" s="77">
        <v>4</v>
      </c>
      <c r="AM12" s="77">
        <v>2</v>
      </c>
      <c r="AN12" s="80">
        <v>2</v>
      </c>
      <c r="AO12" s="77">
        <v>3</v>
      </c>
      <c r="AP12" s="77">
        <v>2</v>
      </c>
      <c r="AQ12" s="77">
        <v>1</v>
      </c>
      <c r="AR12" s="68">
        <v>14</v>
      </c>
      <c r="AS12" s="80">
        <v>323</v>
      </c>
      <c r="AT12" s="77">
        <v>5</v>
      </c>
      <c r="AU12" s="77">
        <v>14</v>
      </c>
      <c r="AV12" s="77">
        <v>1</v>
      </c>
      <c r="AW12" s="77">
        <f t="shared" si="11"/>
        <v>20</v>
      </c>
      <c r="AX12" s="80">
        <v>115</v>
      </c>
      <c r="AY12" s="89">
        <f t="shared" si="2"/>
        <v>14</v>
      </c>
      <c r="AZ12" s="7">
        <f t="shared" si="3"/>
        <v>19</v>
      </c>
      <c r="BA12" s="2">
        <f t="shared" si="12"/>
        <v>1.1574288723751869</v>
      </c>
      <c r="BB12" s="3">
        <f t="shared" si="13"/>
        <v>3.5</v>
      </c>
      <c r="BC12" s="3">
        <f t="shared" si="14"/>
        <v>3.0239439187460113</v>
      </c>
      <c r="BD12" s="106">
        <f t="shared" si="15"/>
        <v>0.90196078431372551</v>
      </c>
    </row>
    <row r="13" spans="2:56" x14ac:dyDescent="0.25">
      <c r="B13" s="78">
        <v>1</v>
      </c>
      <c r="C13" s="80" t="s">
        <v>100</v>
      </c>
      <c r="D13" s="77" t="s">
        <v>31</v>
      </c>
      <c r="E13" s="77" t="s">
        <v>34</v>
      </c>
      <c r="F13" s="80"/>
      <c r="G13" s="77">
        <v>3</v>
      </c>
      <c r="H13" s="77">
        <v>2</v>
      </c>
      <c r="I13" s="80">
        <v>1</v>
      </c>
      <c r="J13" s="77">
        <v>1</v>
      </c>
      <c r="K13" s="77">
        <v>1</v>
      </c>
      <c r="L13" s="80">
        <v>1</v>
      </c>
      <c r="M13" s="77" t="s">
        <v>92</v>
      </c>
      <c r="N13" s="77" t="s">
        <v>92</v>
      </c>
      <c r="O13" s="77" t="s">
        <v>92</v>
      </c>
      <c r="P13" s="68">
        <v>12</v>
      </c>
      <c r="Q13" s="80">
        <v>184</v>
      </c>
      <c r="R13" s="77">
        <v>5</v>
      </c>
      <c r="S13" s="77">
        <v>11</v>
      </c>
      <c r="T13" s="77">
        <v>1</v>
      </c>
      <c r="U13" s="77">
        <f t="shared" si="4"/>
        <v>17</v>
      </c>
      <c r="V13" s="80">
        <v>445</v>
      </c>
      <c r="W13" s="89">
        <f t="shared" si="5"/>
        <v>12</v>
      </c>
      <c r="X13" s="7">
        <f t="shared" si="6"/>
        <v>16</v>
      </c>
      <c r="Y13" s="2">
        <f t="shared" si="7"/>
        <v>1.1780972450961724</v>
      </c>
      <c r="Z13" s="3">
        <f t="shared" si="8"/>
        <v>3</v>
      </c>
      <c r="AA13" s="3">
        <f t="shared" si="9"/>
        <v>2.5464790894703255</v>
      </c>
      <c r="AB13" s="106">
        <f t="shared" si="10"/>
        <v>0.88095238095238093</v>
      </c>
      <c r="AD13" s="78">
        <v>1</v>
      </c>
      <c r="AE13" s="80" t="s">
        <v>100</v>
      </c>
      <c r="AF13" s="77" t="s">
        <v>31</v>
      </c>
      <c r="AG13" s="77" t="s">
        <v>34</v>
      </c>
      <c r="AH13" s="80"/>
      <c r="AI13" s="77">
        <v>3</v>
      </c>
      <c r="AJ13" s="77">
        <v>2</v>
      </c>
      <c r="AK13" s="80">
        <v>1</v>
      </c>
      <c r="AL13" s="77">
        <v>1</v>
      </c>
      <c r="AM13" s="77">
        <v>1</v>
      </c>
      <c r="AN13" s="80">
        <v>1</v>
      </c>
      <c r="AO13" s="77" t="s">
        <v>92</v>
      </c>
      <c r="AP13" s="77" t="s">
        <v>92</v>
      </c>
      <c r="AQ13" s="77" t="s">
        <v>92</v>
      </c>
      <c r="AR13" s="68">
        <v>13</v>
      </c>
      <c r="AS13" s="80">
        <v>184</v>
      </c>
      <c r="AT13" s="77">
        <v>5</v>
      </c>
      <c r="AU13" s="77">
        <v>12</v>
      </c>
      <c r="AV13" s="77">
        <v>1</v>
      </c>
      <c r="AW13" s="77">
        <f t="shared" si="11"/>
        <v>18</v>
      </c>
      <c r="AX13" s="80">
        <v>445</v>
      </c>
      <c r="AY13" s="89">
        <f t="shared" si="2"/>
        <v>13</v>
      </c>
      <c r="AZ13" s="7">
        <f t="shared" si="3"/>
        <v>17</v>
      </c>
      <c r="BA13" s="2">
        <f t="shared" si="12"/>
        <v>1.2011971910784502</v>
      </c>
      <c r="BB13" s="3">
        <f t="shared" si="13"/>
        <v>3.25</v>
      </c>
      <c r="BC13" s="3">
        <f t="shared" si="14"/>
        <v>2.7056340325622208</v>
      </c>
      <c r="BD13" s="106">
        <f t="shared" si="15"/>
        <v>0.88888888888888884</v>
      </c>
    </row>
    <row r="14" spans="2:56" x14ac:dyDescent="0.25">
      <c r="B14" s="78">
        <v>1</v>
      </c>
      <c r="C14" s="80" t="s">
        <v>101</v>
      </c>
      <c r="D14" s="77" t="s">
        <v>33</v>
      </c>
      <c r="E14" s="77" t="s">
        <v>42</v>
      </c>
      <c r="F14" s="80"/>
      <c r="G14" s="77">
        <v>4</v>
      </c>
      <c r="H14" s="77">
        <v>4</v>
      </c>
      <c r="I14" s="80">
        <v>2</v>
      </c>
      <c r="J14" s="77">
        <v>4</v>
      </c>
      <c r="K14" s="77">
        <v>4</v>
      </c>
      <c r="L14" s="80">
        <v>3</v>
      </c>
      <c r="M14" s="77" t="s">
        <v>92</v>
      </c>
      <c r="N14" s="77" t="s">
        <v>92</v>
      </c>
      <c r="O14" s="77" t="s">
        <v>92</v>
      </c>
      <c r="P14" s="68">
        <v>10</v>
      </c>
      <c r="Q14" s="80">
        <v>116</v>
      </c>
      <c r="R14" s="77">
        <v>5</v>
      </c>
      <c r="S14" s="77">
        <v>5</v>
      </c>
      <c r="T14" s="77">
        <v>2</v>
      </c>
      <c r="U14" s="77">
        <f t="shared" si="4"/>
        <v>12</v>
      </c>
      <c r="V14" s="80">
        <v>290</v>
      </c>
      <c r="W14" s="89">
        <f t="shared" si="5"/>
        <v>10</v>
      </c>
      <c r="X14" s="7">
        <f t="shared" si="6"/>
        <v>10</v>
      </c>
      <c r="Y14" s="2">
        <f t="shared" si="7"/>
        <v>1.5707963267948966</v>
      </c>
      <c r="Z14" s="3">
        <f t="shared" si="8"/>
        <v>2.5</v>
      </c>
      <c r="AA14" s="3">
        <f t="shared" si="9"/>
        <v>1.5915494309189535</v>
      </c>
      <c r="AB14" s="106">
        <f t="shared" si="10"/>
        <v>0.8214285714285714</v>
      </c>
      <c r="AD14" s="78">
        <v>1</v>
      </c>
      <c r="AE14" s="80" t="s">
        <v>101</v>
      </c>
      <c r="AF14" s="77" t="s">
        <v>33</v>
      </c>
      <c r="AG14" s="77" t="s">
        <v>42</v>
      </c>
      <c r="AH14" s="80"/>
      <c r="AI14" s="77">
        <v>4</v>
      </c>
      <c r="AJ14" s="77">
        <v>4</v>
      </c>
      <c r="AK14" s="80">
        <v>2</v>
      </c>
      <c r="AL14" s="77">
        <v>4</v>
      </c>
      <c r="AM14" s="77">
        <v>4</v>
      </c>
      <c r="AN14" s="80">
        <v>3</v>
      </c>
      <c r="AO14" s="77" t="s">
        <v>92</v>
      </c>
      <c r="AP14" s="77" t="s">
        <v>92</v>
      </c>
      <c r="AQ14" s="77" t="s">
        <v>92</v>
      </c>
      <c r="AR14" s="68">
        <v>10</v>
      </c>
      <c r="AS14" s="80">
        <v>116</v>
      </c>
      <c r="AT14" s="77">
        <v>5</v>
      </c>
      <c r="AU14" s="77">
        <v>5</v>
      </c>
      <c r="AV14" s="77">
        <v>2</v>
      </c>
      <c r="AW14" s="77">
        <f t="shared" si="11"/>
        <v>12</v>
      </c>
      <c r="AX14" s="80">
        <v>290</v>
      </c>
      <c r="AY14" s="89">
        <f t="shared" si="2"/>
        <v>10</v>
      </c>
      <c r="AZ14" s="7">
        <f t="shared" si="3"/>
        <v>10</v>
      </c>
      <c r="BA14" s="2">
        <f t="shared" si="12"/>
        <v>1.5707963267948966</v>
      </c>
      <c r="BB14" s="3">
        <f t="shared" si="13"/>
        <v>2.5</v>
      </c>
      <c r="BC14" s="3">
        <f t="shared" si="14"/>
        <v>1.5915494309189535</v>
      </c>
      <c r="BD14" s="106">
        <f t="shared" si="15"/>
        <v>0.8214285714285714</v>
      </c>
    </row>
    <row r="15" spans="2:56" x14ac:dyDescent="0.25">
      <c r="B15" s="78">
        <v>1</v>
      </c>
      <c r="C15" s="80" t="s">
        <v>102</v>
      </c>
      <c r="D15" s="77" t="s">
        <v>35</v>
      </c>
      <c r="E15" s="77" t="s">
        <v>39</v>
      </c>
      <c r="F15" s="80"/>
      <c r="G15" s="77">
        <v>1</v>
      </c>
      <c r="H15" s="77">
        <v>1</v>
      </c>
      <c r="I15" s="80">
        <v>1</v>
      </c>
      <c r="J15" s="77">
        <v>4</v>
      </c>
      <c r="K15" s="77">
        <v>4</v>
      </c>
      <c r="L15" s="80">
        <v>4</v>
      </c>
      <c r="M15" s="77" t="s">
        <v>92</v>
      </c>
      <c r="N15" s="77" t="s">
        <v>92</v>
      </c>
      <c r="O15" s="77" t="s">
        <v>92</v>
      </c>
      <c r="P15" s="68">
        <v>12</v>
      </c>
      <c r="Q15" s="80">
        <v>300</v>
      </c>
      <c r="R15" s="77">
        <v>5</v>
      </c>
      <c r="S15" s="77">
        <v>8</v>
      </c>
      <c r="T15" s="77">
        <v>0</v>
      </c>
      <c r="U15" s="77">
        <f t="shared" si="4"/>
        <v>13</v>
      </c>
      <c r="V15" s="80">
        <v>120</v>
      </c>
      <c r="W15" s="89">
        <f t="shared" si="5"/>
        <v>12</v>
      </c>
      <c r="X15" s="7">
        <f t="shared" si="6"/>
        <v>13</v>
      </c>
      <c r="Y15" s="2">
        <f t="shared" si="7"/>
        <v>1.4499658401183662</v>
      </c>
      <c r="Z15" s="3">
        <f t="shared" si="8"/>
        <v>3</v>
      </c>
      <c r="AA15" s="3">
        <f t="shared" si="9"/>
        <v>2.0690142601946393</v>
      </c>
      <c r="AB15" s="106">
        <f t="shared" si="10"/>
        <v>0.82758620689655171</v>
      </c>
      <c r="AD15" s="78">
        <v>1</v>
      </c>
      <c r="AE15" s="80" t="s">
        <v>102</v>
      </c>
      <c r="AF15" s="77" t="s">
        <v>35</v>
      </c>
      <c r="AG15" s="77" t="s">
        <v>39</v>
      </c>
      <c r="AH15" s="80"/>
      <c r="AI15" s="77">
        <v>1</v>
      </c>
      <c r="AJ15" s="77">
        <v>1</v>
      </c>
      <c r="AK15" s="80">
        <v>1</v>
      </c>
      <c r="AL15" s="77">
        <v>4</v>
      </c>
      <c r="AM15" s="77">
        <v>4</v>
      </c>
      <c r="AN15" s="80">
        <v>4</v>
      </c>
      <c r="AO15" s="77" t="s">
        <v>92</v>
      </c>
      <c r="AP15" s="77" t="s">
        <v>92</v>
      </c>
      <c r="AQ15" s="77" t="s">
        <v>92</v>
      </c>
      <c r="AR15" s="68">
        <v>13</v>
      </c>
      <c r="AS15" s="80">
        <v>300</v>
      </c>
      <c r="AT15" s="77">
        <v>5</v>
      </c>
      <c r="AU15" s="77">
        <v>7</v>
      </c>
      <c r="AV15" s="77">
        <v>0</v>
      </c>
      <c r="AW15" s="77">
        <f t="shared" si="11"/>
        <v>12</v>
      </c>
      <c r="AX15" s="80">
        <v>120</v>
      </c>
      <c r="AY15" s="89">
        <f t="shared" si="2"/>
        <v>13</v>
      </c>
      <c r="AZ15" s="7">
        <f t="shared" si="3"/>
        <v>12</v>
      </c>
      <c r="BA15" s="2">
        <f t="shared" si="12"/>
        <v>1.7016960206944711</v>
      </c>
      <c r="BB15" s="3">
        <f t="shared" si="13"/>
        <v>3.25</v>
      </c>
      <c r="BC15" s="3">
        <f t="shared" si="14"/>
        <v>1.909859317102744</v>
      </c>
      <c r="BD15" s="106">
        <f t="shared" si="15"/>
        <v>0.80769230769230771</v>
      </c>
    </row>
    <row r="16" spans="2:56" ht="15.75" thickBot="1" x14ac:dyDescent="0.3">
      <c r="B16" s="83">
        <v>1</v>
      </c>
      <c r="C16" s="86" t="s">
        <v>103</v>
      </c>
      <c r="D16" s="85" t="s">
        <v>36</v>
      </c>
      <c r="E16" s="85" t="s">
        <v>41</v>
      </c>
      <c r="F16" s="86"/>
      <c r="G16" s="85">
        <v>4</v>
      </c>
      <c r="H16" s="85">
        <v>4</v>
      </c>
      <c r="I16" s="86">
        <v>4</v>
      </c>
      <c r="J16" s="85">
        <v>3</v>
      </c>
      <c r="K16" s="85">
        <v>2</v>
      </c>
      <c r="L16" s="86">
        <v>2</v>
      </c>
      <c r="M16" s="85" t="s">
        <v>92</v>
      </c>
      <c r="N16" s="85" t="s">
        <v>92</v>
      </c>
      <c r="O16" s="85" t="s">
        <v>92</v>
      </c>
      <c r="P16" s="69">
        <v>17</v>
      </c>
      <c r="Q16" s="86">
        <v>64</v>
      </c>
      <c r="R16" s="85">
        <v>23</v>
      </c>
      <c r="S16" s="85">
        <v>8</v>
      </c>
      <c r="T16" s="85">
        <v>3</v>
      </c>
      <c r="U16" s="85">
        <f t="shared" si="4"/>
        <v>34</v>
      </c>
      <c r="V16" s="86">
        <v>140</v>
      </c>
      <c r="W16" s="90">
        <f t="shared" si="5"/>
        <v>17</v>
      </c>
      <c r="X16" s="8">
        <f t="shared" si="6"/>
        <v>31</v>
      </c>
      <c r="Y16" s="4">
        <f t="shared" si="7"/>
        <v>0.86140443727462057</v>
      </c>
      <c r="Z16" s="5">
        <f t="shared" si="8"/>
        <v>4.25</v>
      </c>
      <c r="AA16" s="5">
        <f t="shared" si="9"/>
        <v>4.9338032358487558</v>
      </c>
      <c r="AB16" s="107">
        <f t="shared" si="10"/>
        <v>0.61016949152542377</v>
      </c>
      <c r="AD16" s="83">
        <v>1</v>
      </c>
      <c r="AE16" s="86" t="s">
        <v>103</v>
      </c>
      <c r="AF16" s="85" t="s">
        <v>36</v>
      </c>
      <c r="AG16" s="85" t="s">
        <v>41</v>
      </c>
      <c r="AH16" s="86"/>
      <c r="AI16" s="85">
        <v>4</v>
      </c>
      <c r="AJ16" s="85">
        <v>4</v>
      </c>
      <c r="AK16" s="86">
        <v>4</v>
      </c>
      <c r="AL16" s="85">
        <v>3</v>
      </c>
      <c r="AM16" s="85">
        <v>2</v>
      </c>
      <c r="AN16" s="86">
        <v>2</v>
      </c>
      <c r="AO16" s="85" t="s">
        <v>92</v>
      </c>
      <c r="AP16" s="85" t="s">
        <v>92</v>
      </c>
      <c r="AQ16" s="85" t="s">
        <v>92</v>
      </c>
      <c r="AR16" s="69">
        <v>19</v>
      </c>
      <c r="AS16" s="86">
        <v>64</v>
      </c>
      <c r="AT16" s="85">
        <v>22</v>
      </c>
      <c r="AU16" s="85">
        <v>11</v>
      </c>
      <c r="AV16" s="85">
        <v>5</v>
      </c>
      <c r="AW16" s="85">
        <f t="shared" si="11"/>
        <v>38</v>
      </c>
      <c r="AX16" s="86">
        <v>140</v>
      </c>
      <c r="AY16" s="90">
        <f t="shared" si="2"/>
        <v>19</v>
      </c>
      <c r="AZ16" s="8">
        <f t="shared" si="3"/>
        <v>33</v>
      </c>
      <c r="BA16" s="4">
        <f t="shared" si="12"/>
        <v>0.9043978851243345</v>
      </c>
      <c r="BB16" s="5">
        <f t="shared" si="13"/>
        <v>4.75</v>
      </c>
      <c r="BC16" s="5">
        <f t="shared" si="14"/>
        <v>5.2521131220325463</v>
      </c>
      <c r="BD16" s="107">
        <f t="shared" si="15"/>
        <v>0.70666666666666667</v>
      </c>
    </row>
    <row r="17" spans="12:56" ht="15.75" thickBot="1" x14ac:dyDescent="0.3"/>
    <row r="18" spans="12:56" x14ac:dyDescent="0.25">
      <c r="L18" s="294" t="s">
        <v>120</v>
      </c>
      <c r="M18" s="295" t="s">
        <v>115</v>
      </c>
      <c r="N18" s="296"/>
      <c r="O18" s="296"/>
      <c r="P18" s="217">
        <f>AVERAGE(P5:P16)</f>
        <v>14.583333333333334</v>
      </c>
      <c r="Q18" s="217">
        <f t="shared" ref="Q18:AB18" si="16">AVERAGE(Q5:Q16)</f>
        <v>157.91666666666666</v>
      </c>
      <c r="R18" s="217">
        <f t="shared" si="16"/>
        <v>9.75</v>
      </c>
      <c r="S18" s="217">
        <f t="shared" si="16"/>
        <v>13</v>
      </c>
      <c r="T18" s="217">
        <f t="shared" si="16"/>
        <v>2.0833333333333335</v>
      </c>
      <c r="U18" s="217">
        <f t="shared" si="16"/>
        <v>24.833333333333332</v>
      </c>
      <c r="V18" s="217">
        <f t="shared" si="16"/>
        <v>371.41666666666669</v>
      </c>
      <c r="W18" s="217">
        <f t="shared" si="16"/>
        <v>14.583333333333334</v>
      </c>
      <c r="X18" s="217">
        <f t="shared" si="16"/>
        <v>22.75</v>
      </c>
      <c r="Y18" s="217">
        <f t="shared" si="16"/>
        <v>1.121042083868296</v>
      </c>
      <c r="Z18" s="217">
        <f t="shared" si="16"/>
        <v>3.6458333333333335</v>
      </c>
      <c r="AA18" s="217">
        <f t="shared" si="16"/>
        <v>3.6207749553406186</v>
      </c>
      <c r="AB18" s="217">
        <f t="shared" si="16"/>
        <v>0.81988795346865639</v>
      </c>
      <c r="AN18" s="294" t="s">
        <v>120</v>
      </c>
      <c r="AO18" s="295" t="s">
        <v>115</v>
      </c>
      <c r="AP18" s="296"/>
      <c r="AQ18" s="296"/>
      <c r="AR18" s="217">
        <f>AVERAGE(AR5:AR16)</f>
        <v>14.916666666666666</v>
      </c>
      <c r="AS18" s="217">
        <f t="shared" ref="AS18:BD18" si="17">AVERAGE(AS5:AS16)</f>
        <v>157.91666666666666</v>
      </c>
      <c r="AT18" s="217">
        <f t="shared" si="17"/>
        <v>9.5</v>
      </c>
      <c r="AU18" s="217">
        <f t="shared" si="17"/>
        <v>13.5</v>
      </c>
      <c r="AV18" s="217">
        <f t="shared" si="17"/>
        <v>2.4166666666666665</v>
      </c>
      <c r="AW18" s="217">
        <f t="shared" si="17"/>
        <v>25.416666666666668</v>
      </c>
      <c r="AX18" s="217">
        <f t="shared" si="17"/>
        <v>371.41666666666669</v>
      </c>
      <c r="AY18" s="217">
        <f t="shared" si="17"/>
        <v>14.916666666666666</v>
      </c>
      <c r="AZ18" s="217">
        <f t="shared" si="17"/>
        <v>23</v>
      </c>
      <c r="BA18" s="217">
        <f t="shared" si="17"/>
        <v>1.1381794838896189</v>
      </c>
      <c r="BB18" s="217">
        <f t="shared" si="17"/>
        <v>3.7291666666666665</v>
      </c>
      <c r="BC18" s="217">
        <f t="shared" si="17"/>
        <v>3.6605636911135928</v>
      </c>
      <c r="BD18" s="217">
        <f t="shared" si="17"/>
        <v>0.83501604580010991</v>
      </c>
    </row>
    <row r="19" spans="12:56" x14ac:dyDescent="0.25">
      <c r="L19" s="297"/>
      <c r="M19" s="288" t="s">
        <v>116</v>
      </c>
      <c r="N19" s="289"/>
      <c r="O19" s="289"/>
      <c r="P19" s="219">
        <f>MEDIAN(P5:P16)</f>
        <v>14</v>
      </c>
      <c r="Q19" s="219">
        <f t="shared" ref="Q19:AB19" si="18">MEDIAN(Q5:Q16)</f>
        <v>118</v>
      </c>
      <c r="R19" s="219">
        <f t="shared" si="18"/>
        <v>8</v>
      </c>
      <c r="S19" s="219">
        <f t="shared" si="18"/>
        <v>11</v>
      </c>
      <c r="T19" s="219">
        <f t="shared" si="18"/>
        <v>2</v>
      </c>
      <c r="U19" s="219">
        <f t="shared" si="18"/>
        <v>21.5</v>
      </c>
      <c r="V19" s="219">
        <f t="shared" si="18"/>
        <v>381</v>
      </c>
      <c r="W19" s="219">
        <f t="shared" si="18"/>
        <v>14</v>
      </c>
      <c r="X19" s="219">
        <f t="shared" si="18"/>
        <v>20.5</v>
      </c>
      <c r="Y19" s="219">
        <f t="shared" si="18"/>
        <v>1.0035643198967394</v>
      </c>
      <c r="Z19" s="219">
        <f t="shared" si="18"/>
        <v>3.5</v>
      </c>
      <c r="AA19" s="219">
        <f t="shared" si="18"/>
        <v>3.2626763333838547</v>
      </c>
      <c r="AB19" s="219">
        <f t="shared" si="18"/>
        <v>0.82450738916256161</v>
      </c>
      <c r="AN19" s="297"/>
      <c r="AO19" s="288" t="s">
        <v>116</v>
      </c>
      <c r="AP19" s="289"/>
      <c r="AQ19" s="289"/>
      <c r="AR19" s="219">
        <f>MEDIAN(AR5:AR16)</f>
        <v>13.5</v>
      </c>
      <c r="AS19" s="219">
        <f t="shared" ref="AS19:BD19" si="19">MEDIAN(AS5:AS16)</f>
        <v>118</v>
      </c>
      <c r="AT19" s="219">
        <f t="shared" si="19"/>
        <v>7.5</v>
      </c>
      <c r="AU19" s="219">
        <f t="shared" si="19"/>
        <v>12</v>
      </c>
      <c r="AV19" s="219">
        <f t="shared" si="19"/>
        <v>2.5</v>
      </c>
      <c r="AW19" s="219">
        <f t="shared" si="19"/>
        <v>23</v>
      </c>
      <c r="AX19" s="219">
        <f t="shared" si="19"/>
        <v>381</v>
      </c>
      <c r="AY19" s="219">
        <f t="shared" si="19"/>
        <v>13.5</v>
      </c>
      <c r="AZ19" s="219">
        <f t="shared" si="19"/>
        <v>21</v>
      </c>
      <c r="BA19" s="219">
        <f t="shared" si="19"/>
        <v>1.0854229287020762</v>
      </c>
      <c r="BB19" s="219">
        <f t="shared" si="19"/>
        <v>3.375</v>
      </c>
      <c r="BC19" s="219">
        <f t="shared" si="19"/>
        <v>3.3422538049298023</v>
      </c>
      <c r="BD19" s="219">
        <f t="shared" si="19"/>
        <v>0.82435064935064939</v>
      </c>
    </row>
    <row r="20" spans="12:56" x14ac:dyDescent="0.25">
      <c r="L20" s="297"/>
      <c r="M20" s="288" t="s">
        <v>15</v>
      </c>
      <c r="N20" s="289"/>
      <c r="O20" s="289"/>
      <c r="P20" s="219">
        <f>MIN(P5:P16)</f>
        <v>10</v>
      </c>
      <c r="Q20" s="219">
        <f t="shared" ref="Q20:AB20" si="20">MIN(Q5:Q16)</f>
        <v>60</v>
      </c>
      <c r="R20" s="219">
        <f t="shared" si="20"/>
        <v>5</v>
      </c>
      <c r="S20" s="219">
        <f t="shared" si="20"/>
        <v>5</v>
      </c>
      <c r="T20" s="219">
        <f t="shared" si="20"/>
        <v>0</v>
      </c>
      <c r="U20" s="219">
        <f t="shared" si="20"/>
        <v>12</v>
      </c>
      <c r="V20" s="219">
        <f t="shared" si="20"/>
        <v>115</v>
      </c>
      <c r="W20" s="219">
        <f t="shared" si="20"/>
        <v>10</v>
      </c>
      <c r="X20" s="219">
        <f t="shared" si="20"/>
        <v>10</v>
      </c>
      <c r="Y20" s="219">
        <f t="shared" si="20"/>
        <v>0.61465943222409003</v>
      </c>
      <c r="Z20" s="219">
        <f t="shared" si="20"/>
        <v>2.5</v>
      </c>
      <c r="AA20" s="219">
        <f t="shared" si="20"/>
        <v>1.5915494309189535</v>
      </c>
      <c r="AB20" s="219">
        <f t="shared" si="20"/>
        <v>0.61016949152542377</v>
      </c>
      <c r="AN20" s="297"/>
      <c r="AO20" s="288" t="s">
        <v>15</v>
      </c>
      <c r="AP20" s="289"/>
      <c r="AQ20" s="289"/>
      <c r="AR20" s="219">
        <f>MIN(AR5:AR16)</f>
        <v>10</v>
      </c>
      <c r="AS20" s="219">
        <f t="shared" ref="AS20:BD20" si="21">MIN(AS5:AS16)</f>
        <v>60</v>
      </c>
      <c r="AT20" s="219">
        <f t="shared" si="21"/>
        <v>5</v>
      </c>
      <c r="AU20" s="219">
        <f t="shared" si="21"/>
        <v>5</v>
      </c>
      <c r="AV20" s="219">
        <f t="shared" si="21"/>
        <v>0</v>
      </c>
      <c r="AW20" s="219">
        <f t="shared" si="21"/>
        <v>12</v>
      </c>
      <c r="AX20" s="219">
        <f t="shared" si="21"/>
        <v>115</v>
      </c>
      <c r="AY20" s="219">
        <f t="shared" si="21"/>
        <v>10</v>
      </c>
      <c r="AZ20" s="219">
        <f t="shared" si="21"/>
        <v>10</v>
      </c>
      <c r="BA20" s="219">
        <f t="shared" si="21"/>
        <v>0.5711986642890533</v>
      </c>
      <c r="BB20" s="219">
        <f t="shared" si="21"/>
        <v>2.5</v>
      </c>
      <c r="BC20" s="219">
        <f t="shared" si="21"/>
        <v>1.5915494309189535</v>
      </c>
      <c r="BD20" s="219">
        <f t="shared" si="21"/>
        <v>0.70666666666666667</v>
      </c>
    </row>
    <row r="21" spans="12:56" x14ac:dyDescent="0.25">
      <c r="L21" s="297"/>
      <c r="M21" s="288" t="s">
        <v>54</v>
      </c>
      <c r="N21" s="289"/>
      <c r="O21" s="289"/>
      <c r="P21" s="219">
        <f>MAX(P5:P16)</f>
        <v>18</v>
      </c>
      <c r="Q21" s="219">
        <f t="shared" ref="Q21:AB21" si="22">MAX(Q5:Q16)</f>
        <v>330</v>
      </c>
      <c r="R21" s="219">
        <f t="shared" si="22"/>
        <v>23</v>
      </c>
      <c r="S21" s="219">
        <f t="shared" si="22"/>
        <v>27</v>
      </c>
      <c r="T21" s="219">
        <f t="shared" si="22"/>
        <v>4</v>
      </c>
      <c r="U21" s="219">
        <f t="shared" si="22"/>
        <v>50</v>
      </c>
      <c r="V21" s="219">
        <f t="shared" si="22"/>
        <v>720</v>
      </c>
      <c r="W21" s="219">
        <f t="shared" si="22"/>
        <v>18</v>
      </c>
      <c r="X21" s="219">
        <f t="shared" si="22"/>
        <v>46</v>
      </c>
      <c r="Y21" s="219">
        <f t="shared" si="22"/>
        <v>1.8849555921538759</v>
      </c>
      <c r="Z21" s="219">
        <f t="shared" si="22"/>
        <v>4.5</v>
      </c>
      <c r="AA21" s="219">
        <f t="shared" si="22"/>
        <v>7.3211273822271856</v>
      </c>
      <c r="AB21" s="219">
        <f t="shared" si="22"/>
        <v>0.94897959183673475</v>
      </c>
      <c r="AN21" s="297"/>
      <c r="AO21" s="288" t="s">
        <v>54</v>
      </c>
      <c r="AP21" s="289"/>
      <c r="AQ21" s="289"/>
      <c r="AR21" s="219">
        <f>MAX(AR5:AR16)</f>
        <v>20</v>
      </c>
      <c r="AS21" s="219">
        <f t="shared" ref="AS21:BD21" si="23">MAX(AS5:AS16)</f>
        <v>330</v>
      </c>
      <c r="AT21" s="219">
        <f t="shared" si="23"/>
        <v>22</v>
      </c>
      <c r="AU21" s="219">
        <f t="shared" si="23"/>
        <v>26</v>
      </c>
      <c r="AV21" s="219">
        <f t="shared" si="23"/>
        <v>5</v>
      </c>
      <c r="AW21" s="219">
        <f t="shared" si="23"/>
        <v>48</v>
      </c>
      <c r="AX21" s="219">
        <f t="shared" si="23"/>
        <v>720</v>
      </c>
      <c r="AY21" s="219">
        <f t="shared" si="23"/>
        <v>20</v>
      </c>
      <c r="AZ21" s="219">
        <f t="shared" si="23"/>
        <v>44</v>
      </c>
      <c r="BA21" s="219">
        <f t="shared" si="23"/>
        <v>1.7671458676442586</v>
      </c>
      <c r="BB21" s="219">
        <f t="shared" si="23"/>
        <v>5</v>
      </c>
      <c r="BC21" s="219">
        <f t="shared" si="23"/>
        <v>7.0028174960433951</v>
      </c>
      <c r="BD21" s="219">
        <f t="shared" si="23"/>
        <v>0.94736842105263153</v>
      </c>
    </row>
    <row r="22" spans="12:56" x14ac:dyDescent="0.25">
      <c r="L22" s="297"/>
      <c r="M22" s="288" t="s">
        <v>117</v>
      </c>
      <c r="N22" s="289"/>
      <c r="O22" s="289"/>
      <c r="P22" s="213">
        <f>(MAX(P5:P16)-MIN(P5:P16))</f>
        <v>8</v>
      </c>
      <c r="Q22" s="213">
        <f t="shared" ref="Q22:AB22" si="24">(MAX(Q5:Q16)-MIN(Q5:Q16))</f>
        <v>270</v>
      </c>
      <c r="R22" s="213">
        <f t="shared" si="24"/>
        <v>18</v>
      </c>
      <c r="S22" s="213">
        <f t="shared" si="24"/>
        <v>22</v>
      </c>
      <c r="T22" s="213">
        <f t="shared" si="24"/>
        <v>4</v>
      </c>
      <c r="U22" s="213">
        <f t="shared" si="24"/>
        <v>38</v>
      </c>
      <c r="V22" s="213">
        <f t="shared" si="24"/>
        <v>605</v>
      </c>
      <c r="W22" s="213">
        <f t="shared" si="24"/>
        <v>8</v>
      </c>
      <c r="X22" s="213">
        <f t="shared" si="24"/>
        <v>36</v>
      </c>
      <c r="Y22" s="213">
        <f t="shared" si="24"/>
        <v>1.270296159929786</v>
      </c>
      <c r="Z22" s="213">
        <f t="shared" si="24"/>
        <v>2</v>
      </c>
      <c r="AA22" s="213">
        <f t="shared" si="24"/>
        <v>5.7295779513082321</v>
      </c>
      <c r="AB22" s="213">
        <f t="shared" si="24"/>
        <v>0.33881010031131098</v>
      </c>
      <c r="AN22" s="297"/>
      <c r="AO22" s="288" t="s">
        <v>117</v>
      </c>
      <c r="AP22" s="289"/>
      <c r="AQ22" s="289"/>
      <c r="AR22" s="213">
        <f>(MAX(AR5:AR16)-MIN(AR5:AR16))</f>
        <v>10</v>
      </c>
      <c r="AS22" s="213">
        <f t="shared" ref="AS22:BD22" si="25">(MAX(AS5:AS16)-MIN(AS5:AS16))</f>
        <v>270</v>
      </c>
      <c r="AT22" s="213">
        <f t="shared" si="25"/>
        <v>17</v>
      </c>
      <c r="AU22" s="213">
        <f t="shared" si="25"/>
        <v>21</v>
      </c>
      <c r="AV22" s="213">
        <f t="shared" si="25"/>
        <v>5</v>
      </c>
      <c r="AW22" s="213">
        <f t="shared" si="25"/>
        <v>36</v>
      </c>
      <c r="AX22" s="213">
        <f t="shared" si="25"/>
        <v>605</v>
      </c>
      <c r="AY22" s="213">
        <f t="shared" si="25"/>
        <v>10</v>
      </c>
      <c r="AZ22" s="213">
        <f t="shared" si="25"/>
        <v>34</v>
      </c>
      <c r="BA22" s="213">
        <f t="shared" si="25"/>
        <v>1.1959472033552054</v>
      </c>
      <c r="BB22" s="213">
        <f t="shared" si="25"/>
        <v>2.5</v>
      </c>
      <c r="BC22" s="213">
        <f t="shared" si="25"/>
        <v>5.4112680651244416</v>
      </c>
      <c r="BD22" s="213">
        <f t="shared" si="25"/>
        <v>0.24070175438596486</v>
      </c>
    </row>
    <row r="23" spans="12:56" ht="15.75" thickBot="1" x14ac:dyDescent="0.3">
      <c r="L23" s="298"/>
      <c r="M23" s="299" t="s">
        <v>118</v>
      </c>
      <c r="N23" s="300"/>
      <c r="O23" s="300"/>
      <c r="P23" s="221">
        <f>(QUARTILE(P5:P16,3)-QUARTILE(P5:P16,1))/P19</f>
        <v>0.42857142857142855</v>
      </c>
      <c r="Q23" s="221">
        <f t="shared" ref="Q23:AB23" si="26">(QUARTILE(Q5:Q16,3)-QUARTILE(Q5:Q16,1))/Q19</f>
        <v>1.0529661016949152</v>
      </c>
      <c r="R23" s="221">
        <f t="shared" si="26"/>
        <v>0.84375</v>
      </c>
      <c r="S23" s="221">
        <f t="shared" si="26"/>
        <v>0.61363636363636365</v>
      </c>
      <c r="T23" s="221">
        <f t="shared" si="26"/>
        <v>1</v>
      </c>
      <c r="U23" s="221">
        <f t="shared" si="26"/>
        <v>0.51162790697674421</v>
      </c>
      <c r="V23" s="221">
        <f t="shared" si="26"/>
        <v>0.55511811023622049</v>
      </c>
      <c r="W23" s="221">
        <f t="shared" si="26"/>
        <v>0.42857142857142855</v>
      </c>
      <c r="X23" s="221">
        <f t="shared" si="26"/>
        <v>0.59756097560975607</v>
      </c>
      <c r="Y23" s="221">
        <f t="shared" si="26"/>
        <v>0.33674749163879597</v>
      </c>
      <c r="Z23" s="221">
        <f t="shared" si="26"/>
        <v>0.42857142857142855</v>
      </c>
      <c r="AA23" s="221">
        <f t="shared" si="26"/>
        <v>0.59756097560975596</v>
      </c>
      <c r="AB23" s="221">
        <f t="shared" si="26"/>
        <v>0.12126355431277533</v>
      </c>
      <c r="AN23" s="298"/>
      <c r="AO23" s="299" t="s">
        <v>118</v>
      </c>
      <c r="AP23" s="300"/>
      <c r="AQ23" s="300"/>
      <c r="AR23" s="221">
        <f>(QUARTILE(AR5:AR16,3)-QUARTILE(AR5:AR16,1))/AR19</f>
        <v>0.3888888888888889</v>
      </c>
      <c r="AS23" s="221">
        <f t="shared" ref="AS23:BD23" si="27">(QUARTILE(AS5:AS16,3)-QUARTILE(AS5:AS16,1))/AS19</f>
        <v>1.0529661016949152</v>
      </c>
      <c r="AT23" s="221">
        <f t="shared" si="27"/>
        <v>0.8666666666666667</v>
      </c>
      <c r="AU23" s="221">
        <f t="shared" si="27"/>
        <v>0.70833333333333337</v>
      </c>
      <c r="AV23" s="221">
        <f t="shared" si="27"/>
        <v>0.9</v>
      </c>
      <c r="AW23" s="221">
        <f t="shared" si="27"/>
        <v>0.53260869565217395</v>
      </c>
      <c r="AX23" s="221">
        <f t="shared" si="27"/>
        <v>0.55511811023622049</v>
      </c>
      <c r="AY23" s="221">
        <f t="shared" si="27"/>
        <v>0.3888888888888889</v>
      </c>
      <c r="AZ23" s="221">
        <f t="shared" si="27"/>
        <v>0.5714285714285714</v>
      </c>
      <c r="BA23" s="221">
        <f t="shared" si="27"/>
        <v>0.3623824412013204</v>
      </c>
      <c r="BB23" s="221">
        <f t="shared" si="27"/>
        <v>0.3888888888888889</v>
      </c>
      <c r="BC23" s="221">
        <f t="shared" si="27"/>
        <v>0.57142857142857151</v>
      </c>
      <c r="BD23" s="221">
        <f t="shared" si="27"/>
        <v>0.109216092553774</v>
      </c>
    </row>
    <row r="24" spans="12:56" ht="15.75" thickBot="1" x14ac:dyDescent="0.3">
      <c r="AN24" s="76"/>
      <c r="AO24" s="76"/>
      <c r="AP24" s="76"/>
      <c r="AQ24" s="76"/>
      <c r="AR24" s="76"/>
      <c r="AS24" s="76"/>
      <c r="AT24" s="76"/>
      <c r="AU24" s="76"/>
      <c r="AV24" s="76"/>
      <c r="AW24" s="76"/>
      <c r="AX24" s="76"/>
      <c r="AY24" s="76"/>
      <c r="AZ24" s="76"/>
      <c r="BA24" s="76"/>
      <c r="BB24" s="76"/>
      <c r="BC24" s="76"/>
      <c r="BD24" s="76"/>
    </row>
    <row r="25" spans="12:56" x14ac:dyDescent="0.25">
      <c r="L25" s="294" t="s">
        <v>60</v>
      </c>
      <c r="M25" s="295" t="s">
        <v>115</v>
      </c>
      <c r="N25" s="296"/>
      <c r="O25" s="296"/>
      <c r="P25" s="217">
        <f>AVERAGE(P5:P9)</f>
        <v>14.8</v>
      </c>
      <c r="Q25" s="217">
        <f t="shared" ref="Q25:AB25" si="28">AVERAGE(Q5:Q9)</f>
        <v>131.80000000000001</v>
      </c>
      <c r="R25" s="217">
        <f t="shared" si="28"/>
        <v>11</v>
      </c>
      <c r="S25" s="217">
        <f t="shared" si="28"/>
        <v>14</v>
      </c>
      <c r="T25" s="217">
        <f t="shared" si="28"/>
        <v>2.8</v>
      </c>
      <c r="U25" s="217">
        <f t="shared" si="28"/>
        <v>27.8</v>
      </c>
      <c r="V25" s="217">
        <f t="shared" si="28"/>
        <v>405.4</v>
      </c>
      <c r="W25" s="217">
        <f t="shared" si="28"/>
        <v>14.8</v>
      </c>
      <c r="X25" s="217">
        <f t="shared" si="28"/>
        <v>25</v>
      </c>
      <c r="Y25" s="217">
        <f t="shared" si="28"/>
        <v>1.0608083599483165</v>
      </c>
      <c r="Z25" s="217">
        <f t="shared" si="28"/>
        <v>3.7</v>
      </c>
      <c r="AA25" s="217">
        <f t="shared" si="28"/>
        <v>3.9788735772973829</v>
      </c>
      <c r="AB25" s="217">
        <f t="shared" si="28"/>
        <v>0.81863848995164157</v>
      </c>
      <c r="AN25" s="294" t="s">
        <v>60</v>
      </c>
      <c r="AO25" s="295" t="s">
        <v>115</v>
      </c>
      <c r="AP25" s="296"/>
      <c r="AQ25" s="296"/>
      <c r="AR25" s="217">
        <f>AVERAGE(AR5:AR9)</f>
        <v>14.2</v>
      </c>
      <c r="AS25" s="217">
        <f t="shared" ref="AS25:BD25" si="29">AVERAGE(AS5:AS9)</f>
        <v>131.80000000000001</v>
      </c>
      <c r="AT25" s="217">
        <f t="shared" si="29"/>
        <v>10.8</v>
      </c>
      <c r="AU25" s="217">
        <f t="shared" si="29"/>
        <v>15</v>
      </c>
      <c r="AV25" s="217">
        <f t="shared" si="29"/>
        <v>3.2</v>
      </c>
      <c r="AW25" s="217">
        <f t="shared" si="29"/>
        <v>29</v>
      </c>
      <c r="AX25" s="217">
        <f t="shared" si="29"/>
        <v>405.4</v>
      </c>
      <c r="AY25" s="217">
        <f t="shared" si="29"/>
        <v>14.2</v>
      </c>
      <c r="AZ25" s="217">
        <f t="shared" si="29"/>
        <v>25.8</v>
      </c>
      <c r="BA25" s="217">
        <f t="shared" si="29"/>
        <v>0.98308306344300023</v>
      </c>
      <c r="BB25" s="217">
        <f t="shared" si="29"/>
        <v>3.55</v>
      </c>
      <c r="BC25" s="217">
        <f t="shared" si="29"/>
        <v>4.1061975317708992</v>
      </c>
      <c r="BD25" s="217">
        <f t="shared" si="29"/>
        <v>0.83829398568529001</v>
      </c>
    </row>
    <row r="26" spans="12:56" x14ac:dyDescent="0.25">
      <c r="L26" s="297"/>
      <c r="M26" s="288" t="s">
        <v>116</v>
      </c>
      <c r="N26" s="289"/>
      <c r="O26" s="289"/>
      <c r="P26" s="219">
        <f>MEDIAN(P5:P9)</f>
        <v>14</v>
      </c>
      <c r="Q26" s="219">
        <f t="shared" ref="Q26:AB26" si="30">MEDIAN(Q5:Q9)</f>
        <v>97</v>
      </c>
      <c r="R26" s="219">
        <f t="shared" si="30"/>
        <v>9</v>
      </c>
      <c r="S26" s="219">
        <f t="shared" si="30"/>
        <v>11</v>
      </c>
      <c r="T26" s="219">
        <f t="shared" si="30"/>
        <v>3</v>
      </c>
      <c r="U26" s="219">
        <f t="shared" si="30"/>
        <v>23</v>
      </c>
      <c r="V26" s="219">
        <f t="shared" si="30"/>
        <v>405</v>
      </c>
      <c r="W26" s="219">
        <f t="shared" si="30"/>
        <v>14</v>
      </c>
      <c r="X26" s="219">
        <f t="shared" si="30"/>
        <v>22</v>
      </c>
      <c r="Y26" s="219">
        <f t="shared" si="30"/>
        <v>0.92819782946971163</v>
      </c>
      <c r="Z26" s="219">
        <f t="shared" si="30"/>
        <v>3.5</v>
      </c>
      <c r="AA26" s="219">
        <f t="shared" si="30"/>
        <v>3.5014087480216975</v>
      </c>
      <c r="AB26" s="219">
        <f t="shared" si="30"/>
        <v>0.79545454545454541</v>
      </c>
      <c r="AN26" s="297"/>
      <c r="AO26" s="288" t="s">
        <v>116</v>
      </c>
      <c r="AP26" s="289"/>
      <c r="AQ26" s="289"/>
      <c r="AR26" s="219">
        <f>MEDIAN(AR5:AR9)</f>
        <v>13</v>
      </c>
      <c r="AS26" s="219">
        <f t="shared" ref="AS26:BD26" si="31">MEDIAN(AS5:AS9)</f>
        <v>97</v>
      </c>
      <c r="AT26" s="219">
        <f t="shared" si="31"/>
        <v>9</v>
      </c>
      <c r="AU26" s="219">
        <f t="shared" si="31"/>
        <v>17</v>
      </c>
      <c r="AV26" s="219">
        <f t="shared" si="31"/>
        <v>3</v>
      </c>
      <c r="AW26" s="219">
        <f t="shared" si="31"/>
        <v>26</v>
      </c>
      <c r="AX26" s="219">
        <f t="shared" si="31"/>
        <v>405</v>
      </c>
      <c r="AY26" s="219">
        <f t="shared" si="31"/>
        <v>13</v>
      </c>
      <c r="AZ26" s="219">
        <f t="shared" si="31"/>
        <v>23</v>
      </c>
      <c r="BA26" s="219">
        <f t="shared" si="31"/>
        <v>0.88784140210146323</v>
      </c>
      <c r="BB26" s="219">
        <f t="shared" si="31"/>
        <v>3.25</v>
      </c>
      <c r="BC26" s="219">
        <f t="shared" si="31"/>
        <v>3.6605636911135928</v>
      </c>
      <c r="BD26" s="219">
        <f t="shared" si="31"/>
        <v>0.82727272727272727</v>
      </c>
    </row>
    <row r="27" spans="12:56" x14ac:dyDescent="0.25">
      <c r="L27" s="297"/>
      <c r="M27" s="288" t="s">
        <v>15</v>
      </c>
      <c r="N27" s="289"/>
      <c r="O27" s="289"/>
      <c r="P27" s="219">
        <f>MIN(P5:P9)</f>
        <v>11</v>
      </c>
      <c r="Q27" s="219">
        <f t="shared" ref="Q27:AB27" si="32">MIN(Q5:Q9)</f>
        <v>60</v>
      </c>
      <c r="R27" s="219">
        <f t="shared" si="32"/>
        <v>7</v>
      </c>
      <c r="S27" s="219">
        <f t="shared" si="32"/>
        <v>6</v>
      </c>
      <c r="T27" s="219">
        <f t="shared" si="32"/>
        <v>1</v>
      </c>
      <c r="U27" s="219">
        <f t="shared" si="32"/>
        <v>19</v>
      </c>
      <c r="V27" s="219">
        <f t="shared" si="32"/>
        <v>324</v>
      </c>
      <c r="W27" s="219">
        <f t="shared" si="32"/>
        <v>11</v>
      </c>
      <c r="X27" s="219">
        <f t="shared" si="32"/>
        <v>15</v>
      </c>
      <c r="Y27" s="219">
        <f t="shared" si="32"/>
        <v>0.61465943222409003</v>
      </c>
      <c r="Z27" s="219">
        <f t="shared" si="32"/>
        <v>2.75</v>
      </c>
      <c r="AA27" s="219">
        <f t="shared" si="32"/>
        <v>2.3873241463784303</v>
      </c>
      <c r="AB27" s="219">
        <f t="shared" si="32"/>
        <v>0.77083333333333337</v>
      </c>
      <c r="AN27" s="297"/>
      <c r="AO27" s="288" t="s">
        <v>15</v>
      </c>
      <c r="AP27" s="289"/>
      <c r="AQ27" s="289"/>
      <c r="AR27" s="219">
        <f>MIN(AR5:AR9)</f>
        <v>11</v>
      </c>
      <c r="AS27" s="219">
        <f t="shared" ref="AS27:BD27" si="33">MIN(AS5:AS9)</f>
        <v>60</v>
      </c>
      <c r="AT27" s="219">
        <f t="shared" si="33"/>
        <v>6</v>
      </c>
      <c r="AU27" s="219">
        <f t="shared" si="33"/>
        <v>7</v>
      </c>
      <c r="AV27" s="219">
        <f t="shared" si="33"/>
        <v>2</v>
      </c>
      <c r="AW27" s="219">
        <f t="shared" si="33"/>
        <v>20</v>
      </c>
      <c r="AX27" s="219">
        <f t="shared" si="33"/>
        <v>324</v>
      </c>
      <c r="AY27" s="219">
        <f t="shared" si="33"/>
        <v>11</v>
      </c>
      <c r="AZ27" s="219">
        <f t="shared" si="33"/>
        <v>16</v>
      </c>
      <c r="BA27" s="219">
        <f t="shared" si="33"/>
        <v>0.5711986642890533</v>
      </c>
      <c r="BB27" s="219">
        <f t="shared" si="33"/>
        <v>2.75</v>
      </c>
      <c r="BC27" s="219">
        <f t="shared" si="33"/>
        <v>2.5464790894703255</v>
      </c>
      <c r="BD27" s="219">
        <f t="shared" si="33"/>
        <v>0.79545454545454541</v>
      </c>
    </row>
    <row r="28" spans="12:56" x14ac:dyDescent="0.25">
      <c r="L28" s="297"/>
      <c r="M28" s="288" t="s">
        <v>54</v>
      </c>
      <c r="N28" s="289"/>
      <c r="O28" s="289"/>
      <c r="P28" s="219">
        <f>MAX(P5:P9)</f>
        <v>18</v>
      </c>
      <c r="Q28" s="219">
        <f t="shared" ref="Q28:AB28" si="34">MAX(Q5:Q9)</f>
        <v>330</v>
      </c>
      <c r="R28" s="219">
        <f t="shared" si="34"/>
        <v>19</v>
      </c>
      <c r="S28" s="219">
        <f t="shared" si="34"/>
        <v>27</v>
      </c>
      <c r="T28" s="219">
        <f t="shared" si="34"/>
        <v>4</v>
      </c>
      <c r="U28" s="219">
        <f t="shared" si="34"/>
        <v>50</v>
      </c>
      <c r="V28" s="219">
        <f t="shared" si="34"/>
        <v>521</v>
      </c>
      <c r="W28" s="219">
        <f t="shared" si="34"/>
        <v>18</v>
      </c>
      <c r="X28" s="219">
        <f t="shared" si="34"/>
        <v>46</v>
      </c>
      <c r="Y28" s="219">
        <f t="shared" si="34"/>
        <v>1.8849555921538759</v>
      </c>
      <c r="Z28" s="219">
        <f t="shared" si="34"/>
        <v>4.5</v>
      </c>
      <c r="AA28" s="219">
        <f t="shared" si="34"/>
        <v>7.3211273822271856</v>
      </c>
      <c r="AB28" s="219">
        <f t="shared" si="34"/>
        <v>0.9</v>
      </c>
      <c r="AN28" s="297"/>
      <c r="AO28" s="288" t="s">
        <v>54</v>
      </c>
      <c r="AP28" s="289"/>
      <c r="AQ28" s="289"/>
      <c r="AR28" s="219">
        <f>MAX(AR5:AR9)</f>
        <v>18</v>
      </c>
      <c r="AS28" s="219">
        <f t="shared" ref="AS28:BD28" si="35">MAX(AS5:AS9)</f>
        <v>330</v>
      </c>
      <c r="AT28" s="219">
        <f t="shared" si="35"/>
        <v>19</v>
      </c>
      <c r="AU28" s="219">
        <f t="shared" si="35"/>
        <v>25</v>
      </c>
      <c r="AV28" s="219">
        <f t="shared" si="35"/>
        <v>4</v>
      </c>
      <c r="AW28" s="219">
        <f t="shared" si="35"/>
        <v>48</v>
      </c>
      <c r="AX28" s="219">
        <f t="shared" si="35"/>
        <v>521</v>
      </c>
      <c r="AY28" s="219">
        <f t="shared" si="35"/>
        <v>18</v>
      </c>
      <c r="AZ28" s="219">
        <f t="shared" si="35"/>
        <v>44</v>
      </c>
      <c r="BA28" s="219">
        <f t="shared" si="35"/>
        <v>1.7671458676442586</v>
      </c>
      <c r="BB28" s="219">
        <f t="shared" si="35"/>
        <v>4.5</v>
      </c>
      <c r="BC28" s="219">
        <f t="shared" si="35"/>
        <v>7.0028174960433951</v>
      </c>
      <c r="BD28" s="219">
        <f t="shared" si="35"/>
        <v>0.91304347826086951</v>
      </c>
    </row>
    <row r="29" spans="12:56" x14ac:dyDescent="0.25">
      <c r="L29" s="297"/>
      <c r="M29" s="288" t="s">
        <v>117</v>
      </c>
      <c r="N29" s="289"/>
      <c r="O29" s="289"/>
      <c r="P29" s="213">
        <f>(MAX(P5:P9)-MIN(P6:P10))</f>
        <v>7</v>
      </c>
      <c r="Q29" s="213">
        <f t="shared" ref="Q29:AB29" si="36">(MAX(Q5:Q9)-MIN(Q6:Q10))</f>
        <v>270</v>
      </c>
      <c r="R29" s="213">
        <f t="shared" si="36"/>
        <v>10</v>
      </c>
      <c r="S29" s="213">
        <f t="shared" si="36"/>
        <v>21</v>
      </c>
      <c r="T29" s="213">
        <f t="shared" si="36"/>
        <v>3</v>
      </c>
      <c r="U29" s="213">
        <f t="shared" si="36"/>
        <v>31</v>
      </c>
      <c r="V29" s="213">
        <f t="shared" si="36"/>
        <v>197</v>
      </c>
      <c r="W29" s="213">
        <f t="shared" si="36"/>
        <v>7</v>
      </c>
      <c r="X29" s="213">
        <f t="shared" si="36"/>
        <v>31</v>
      </c>
      <c r="Y29" s="213">
        <f t="shared" si="36"/>
        <v>1.270296159929786</v>
      </c>
      <c r="Z29" s="213">
        <f t="shared" si="36"/>
        <v>1.75</v>
      </c>
      <c r="AA29" s="213">
        <f t="shared" si="36"/>
        <v>4.9338032358487549</v>
      </c>
      <c r="AB29" s="213">
        <f t="shared" si="36"/>
        <v>0.14561403508771931</v>
      </c>
      <c r="AN29" s="297"/>
      <c r="AO29" s="288" t="s">
        <v>117</v>
      </c>
      <c r="AP29" s="289"/>
      <c r="AQ29" s="289"/>
      <c r="AR29" s="213">
        <f>(MAX(AR5:AR9)-MIN(AR6:AR10))</f>
        <v>7</v>
      </c>
      <c r="AS29" s="213">
        <f t="shared" ref="AS29:BD29" si="37">(MAX(AS5:AS9)-MIN(AS6:AS10))</f>
        <v>270</v>
      </c>
      <c r="AT29" s="213">
        <f t="shared" si="37"/>
        <v>10</v>
      </c>
      <c r="AU29" s="213">
        <f t="shared" si="37"/>
        <v>18</v>
      </c>
      <c r="AV29" s="213">
        <f t="shared" si="37"/>
        <v>3</v>
      </c>
      <c r="AW29" s="213">
        <f t="shared" si="37"/>
        <v>28</v>
      </c>
      <c r="AX29" s="213">
        <f t="shared" si="37"/>
        <v>197</v>
      </c>
      <c r="AY29" s="213">
        <f t="shared" si="37"/>
        <v>7</v>
      </c>
      <c r="AZ29" s="213">
        <f t="shared" si="37"/>
        <v>28</v>
      </c>
      <c r="BA29" s="213">
        <f t="shared" si="37"/>
        <v>1.1959472033552054</v>
      </c>
      <c r="BB29" s="213">
        <f t="shared" si="37"/>
        <v>1.75</v>
      </c>
      <c r="BC29" s="213">
        <f t="shared" si="37"/>
        <v>4.4563384065730691</v>
      </c>
      <c r="BD29" s="213">
        <f t="shared" si="37"/>
        <v>0.15832649712879399</v>
      </c>
    </row>
    <row r="30" spans="12:56" ht="15.75" thickBot="1" x14ac:dyDescent="0.3">
      <c r="L30" s="298"/>
      <c r="M30" s="299" t="s">
        <v>118</v>
      </c>
      <c r="N30" s="300"/>
      <c r="O30" s="300"/>
      <c r="P30" s="221">
        <f>(QUARTILE(P5:P9,3)-QUARTILE(P5:P9,1))/P26</f>
        <v>0.35714285714285715</v>
      </c>
      <c r="Q30" s="221">
        <f t="shared" ref="Q30:AB30" si="38">(QUARTILE(Q5:Q9,3)-QUARTILE(Q5:Q9,1))/Q26</f>
        <v>0.49484536082474229</v>
      </c>
      <c r="R30" s="221">
        <f t="shared" si="38"/>
        <v>0.22222222222222221</v>
      </c>
      <c r="S30" s="221">
        <f t="shared" si="38"/>
        <v>0.72727272727272729</v>
      </c>
      <c r="T30" s="221">
        <f t="shared" si="38"/>
        <v>0.66666666666666663</v>
      </c>
      <c r="U30" s="221">
        <f t="shared" si="38"/>
        <v>0.30434782608695654</v>
      </c>
      <c r="V30" s="221">
        <f t="shared" si="38"/>
        <v>0.15555555555555556</v>
      </c>
      <c r="W30" s="221">
        <f t="shared" si="38"/>
        <v>0.35714285714285715</v>
      </c>
      <c r="X30" s="221">
        <f t="shared" si="38"/>
        <v>0.27272727272727271</v>
      </c>
      <c r="Y30" s="221">
        <f t="shared" si="38"/>
        <v>4.7008547008546953E-2</v>
      </c>
      <c r="Z30" s="221">
        <f t="shared" si="38"/>
        <v>0.35714285714285715</v>
      </c>
      <c r="AA30" s="221">
        <f t="shared" si="38"/>
        <v>0.27272727272727271</v>
      </c>
      <c r="AB30" s="221">
        <f t="shared" si="38"/>
        <v>5.721159353877877E-2</v>
      </c>
      <c r="AN30" s="298"/>
      <c r="AO30" s="299" t="s">
        <v>118</v>
      </c>
      <c r="AP30" s="300"/>
      <c r="AQ30" s="300"/>
      <c r="AR30" s="221">
        <f>(QUARTILE(AR5:AR9,3)-QUARTILE(AR5:AR9,1))/AR26</f>
        <v>0.23076923076923078</v>
      </c>
      <c r="AS30" s="221">
        <f t="shared" ref="AS30:BD30" si="39">(QUARTILE(AS5:AS9,3)-QUARTILE(AS5:AS9,1))/AS26</f>
        <v>0.49484536082474229</v>
      </c>
      <c r="AT30" s="221">
        <f t="shared" si="39"/>
        <v>0.22222222222222221</v>
      </c>
      <c r="AU30" s="221">
        <f t="shared" si="39"/>
        <v>0.47058823529411764</v>
      </c>
      <c r="AV30" s="221">
        <f t="shared" si="39"/>
        <v>0.33333333333333331</v>
      </c>
      <c r="AW30" s="221">
        <f t="shared" si="39"/>
        <v>0.42307692307692307</v>
      </c>
      <c r="AX30" s="221">
        <f t="shared" si="39"/>
        <v>0.15555555555555556</v>
      </c>
      <c r="AY30" s="221">
        <f t="shared" si="39"/>
        <v>0.23076923076923078</v>
      </c>
      <c r="AZ30" s="221">
        <f t="shared" si="39"/>
        <v>0.43478260869565216</v>
      </c>
      <c r="BA30" s="221">
        <f t="shared" si="39"/>
        <v>0.25976800976800979</v>
      </c>
      <c r="BB30" s="221">
        <f t="shared" si="39"/>
        <v>0.23076923076923078</v>
      </c>
      <c r="BC30" s="221">
        <f t="shared" si="39"/>
        <v>0.43478260869565233</v>
      </c>
      <c r="BD30" s="221">
        <f t="shared" si="39"/>
        <v>5.6817448121795879E-2</v>
      </c>
    </row>
    <row r="31" spans="12:56" ht="15.75" thickBot="1" x14ac:dyDescent="0.3">
      <c r="AN31" s="76"/>
      <c r="AO31" s="76"/>
      <c r="AP31" s="76"/>
      <c r="AQ31" s="76"/>
      <c r="AR31" s="76"/>
      <c r="AS31" s="76"/>
      <c r="AT31" s="76"/>
      <c r="AU31" s="76"/>
      <c r="AV31" s="76"/>
      <c r="AW31" s="76"/>
      <c r="AX31" s="76"/>
      <c r="AY31" s="76"/>
      <c r="AZ31" s="76"/>
      <c r="BA31" s="76"/>
      <c r="BB31" s="76"/>
      <c r="BC31" s="76"/>
      <c r="BD31" s="76"/>
    </row>
    <row r="32" spans="12:56" x14ac:dyDescent="0.25">
      <c r="L32" s="294" t="s">
        <v>60</v>
      </c>
      <c r="M32" s="295" t="s">
        <v>115</v>
      </c>
      <c r="N32" s="296"/>
      <c r="O32" s="296"/>
      <c r="P32" s="217">
        <f>AVERAGE(P10:P16)</f>
        <v>14.428571428571429</v>
      </c>
      <c r="Q32" s="217">
        <f t="shared" ref="Q32:AB32" si="40">AVERAGE(Q10:Q16)</f>
        <v>176.57142857142858</v>
      </c>
      <c r="R32" s="217">
        <f t="shared" si="40"/>
        <v>8.8571428571428577</v>
      </c>
      <c r="S32" s="217">
        <f t="shared" si="40"/>
        <v>12.285714285714286</v>
      </c>
      <c r="T32" s="217">
        <f t="shared" si="40"/>
        <v>1.5714285714285714</v>
      </c>
      <c r="U32" s="217">
        <f t="shared" si="40"/>
        <v>22.714285714285715</v>
      </c>
      <c r="V32" s="217">
        <f t="shared" si="40"/>
        <v>347.14285714285717</v>
      </c>
      <c r="W32" s="217">
        <f t="shared" si="40"/>
        <v>14.428571428571429</v>
      </c>
      <c r="X32" s="217">
        <f t="shared" si="40"/>
        <v>21.142857142857142</v>
      </c>
      <c r="Y32" s="217">
        <f t="shared" si="40"/>
        <v>1.1640661723825672</v>
      </c>
      <c r="Z32" s="217">
        <f t="shared" si="40"/>
        <v>3.6071428571428572</v>
      </c>
      <c r="AA32" s="217">
        <f t="shared" si="40"/>
        <v>3.3649902253715012</v>
      </c>
      <c r="AB32" s="217">
        <f t="shared" si="40"/>
        <v>0.82078042740938117</v>
      </c>
      <c r="AN32" s="294" t="s">
        <v>60</v>
      </c>
      <c r="AO32" s="295" t="s">
        <v>115</v>
      </c>
      <c r="AP32" s="296"/>
      <c r="AQ32" s="296"/>
      <c r="AR32" s="217">
        <f>AVERAGE(AR10:AR16)</f>
        <v>15.428571428571429</v>
      </c>
      <c r="AS32" s="217">
        <f t="shared" ref="AS32:BD32" si="41">AVERAGE(AS10:AS16)</f>
        <v>176.57142857142858</v>
      </c>
      <c r="AT32" s="217">
        <f t="shared" si="41"/>
        <v>8.5714285714285712</v>
      </c>
      <c r="AU32" s="217">
        <f t="shared" si="41"/>
        <v>12.428571428571429</v>
      </c>
      <c r="AV32" s="217">
        <f t="shared" si="41"/>
        <v>1.8571428571428572</v>
      </c>
      <c r="AW32" s="217">
        <f t="shared" si="41"/>
        <v>22.857142857142858</v>
      </c>
      <c r="AX32" s="217">
        <f t="shared" si="41"/>
        <v>347.14285714285717</v>
      </c>
      <c r="AY32" s="217">
        <f t="shared" si="41"/>
        <v>15.428571428571429</v>
      </c>
      <c r="AZ32" s="217">
        <f t="shared" si="41"/>
        <v>21</v>
      </c>
      <c r="BA32" s="217">
        <f t="shared" si="41"/>
        <v>1.2489626413514896</v>
      </c>
      <c r="BB32" s="217">
        <f t="shared" si="41"/>
        <v>3.8571428571428572</v>
      </c>
      <c r="BC32" s="217">
        <f t="shared" si="41"/>
        <v>3.3422538049298018</v>
      </c>
      <c r="BD32" s="217">
        <f t="shared" si="41"/>
        <v>0.8326746601678382</v>
      </c>
    </row>
    <row r="33" spans="12:56" x14ac:dyDescent="0.25">
      <c r="L33" s="297"/>
      <c r="M33" s="288" t="s">
        <v>116</v>
      </c>
      <c r="N33" s="289"/>
      <c r="O33" s="289"/>
      <c r="P33" s="219">
        <f>MEDIAN(P10:P16)</f>
        <v>14</v>
      </c>
      <c r="Q33" s="219">
        <f t="shared" ref="Q33:AB33" si="42">MEDIAN(Q10:Q16)</f>
        <v>129</v>
      </c>
      <c r="R33" s="219">
        <f t="shared" si="42"/>
        <v>5</v>
      </c>
      <c r="S33" s="219">
        <f t="shared" si="42"/>
        <v>11</v>
      </c>
      <c r="T33" s="219">
        <f t="shared" si="42"/>
        <v>1</v>
      </c>
      <c r="U33" s="219">
        <f t="shared" si="42"/>
        <v>20</v>
      </c>
      <c r="V33" s="219">
        <f t="shared" si="42"/>
        <v>290</v>
      </c>
      <c r="W33" s="219">
        <f t="shared" si="42"/>
        <v>14</v>
      </c>
      <c r="X33" s="219">
        <f t="shared" si="42"/>
        <v>19</v>
      </c>
      <c r="Y33" s="219">
        <f t="shared" si="42"/>
        <v>1.1574288723751869</v>
      </c>
      <c r="Z33" s="219">
        <f t="shared" si="42"/>
        <v>3.5</v>
      </c>
      <c r="AA33" s="219">
        <f t="shared" si="42"/>
        <v>3.0239439187460113</v>
      </c>
      <c r="AB33" s="219">
        <f t="shared" si="42"/>
        <v>0.82758620689655171</v>
      </c>
      <c r="AN33" s="297"/>
      <c r="AO33" s="288" t="s">
        <v>116</v>
      </c>
      <c r="AP33" s="289"/>
      <c r="AQ33" s="289"/>
      <c r="AR33" s="219">
        <f>MEDIAN(AR10:AR16)</f>
        <v>14</v>
      </c>
      <c r="AS33" s="219">
        <f t="shared" ref="AS33:BD33" si="43">MEDIAN(AS10:AS16)</f>
        <v>129</v>
      </c>
      <c r="AT33" s="219">
        <f t="shared" si="43"/>
        <v>5</v>
      </c>
      <c r="AU33" s="219">
        <f t="shared" si="43"/>
        <v>12</v>
      </c>
      <c r="AV33" s="219">
        <f t="shared" si="43"/>
        <v>1</v>
      </c>
      <c r="AW33" s="219">
        <f t="shared" si="43"/>
        <v>20</v>
      </c>
      <c r="AX33" s="219">
        <f t="shared" si="43"/>
        <v>290</v>
      </c>
      <c r="AY33" s="219">
        <f t="shared" si="43"/>
        <v>14</v>
      </c>
      <c r="AZ33" s="219">
        <f t="shared" si="43"/>
        <v>19</v>
      </c>
      <c r="BA33" s="219">
        <f t="shared" si="43"/>
        <v>1.1938052083641213</v>
      </c>
      <c r="BB33" s="219">
        <f t="shared" si="43"/>
        <v>3.5</v>
      </c>
      <c r="BC33" s="219">
        <f t="shared" si="43"/>
        <v>3.0239439187460113</v>
      </c>
      <c r="BD33" s="219">
        <f t="shared" si="43"/>
        <v>0.8214285714285714</v>
      </c>
    </row>
    <row r="34" spans="12:56" x14ac:dyDescent="0.25">
      <c r="L34" s="297"/>
      <c r="M34" s="288" t="s">
        <v>15</v>
      </c>
      <c r="N34" s="289"/>
      <c r="O34" s="289"/>
      <c r="P34" s="219">
        <f>MIN(P10:P16)</f>
        <v>10</v>
      </c>
      <c r="Q34" s="219">
        <f t="shared" ref="Q34:AB34" si="44">MIN(Q10:Q16)</f>
        <v>64</v>
      </c>
      <c r="R34" s="219">
        <f t="shared" si="44"/>
        <v>5</v>
      </c>
      <c r="S34" s="219">
        <f t="shared" si="44"/>
        <v>5</v>
      </c>
      <c r="T34" s="219">
        <f t="shared" si="44"/>
        <v>0</v>
      </c>
      <c r="U34" s="219">
        <f t="shared" si="44"/>
        <v>12</v>
      </c>
      <c r="V34" s="219">
        <f t="shared" si="44"/>
        <v>115</v>
      </c>
      <c r="W34" s="219">
        <f t="shared" si="44"/>
        <v>10</v>
      </c>
      <c r="X34" s="219">
        <f t="shared" si="44"/>
        <v>10</v>
      </c>
      <c r="Y34" s="219">
        <f t="shared" si="44"/>
        <v>0.86140443727462057</v>
      </c>
      <c r="Z34" s="219">
        <f t="shared" si="44"/>
        <v>2.5</v>
      </c>
      <c r="AA34" s="219">
        <f t="shared" si="44"/>
        <v>1.5915494309189535</v>
      </c>
      <c r="AB34" s="219">
        <f t="shared" si="44"/>
        <v>0.61016949152542377</v>
      </c>
      <c r="AN34" s="297"/>
      <c r="AO34" s="288" t="s">
        <v>15</v>
      </c>
      <c r="AP34" s="289"/>
      <c r="AQ34" s="289"/>
      <c r="AR34" s="219">
        <f>MIN(AR10:AR16)</f>
        <v>10</v>
      </c>
      <c r="AS34" s="219">
        <f t="shared" ref="AS34:BD34" si="45">MIN(AS10:AS16)</f>
        <v>64</v>
      </c>
      <c r="AT34" s="219">
        <f t="shared" si="45"/>
        <v>5</v>
      </c>
      <c r="AU34" s="219">
        <f t="shared" si="45"/>
        <v>5</v>
      </c>
      <c r="AV34" s="219">
        <f t="shared" si="45"/>
        <v>0</v>
      </c>
      <c r="AW34" s="219">
        <f t="shared" si="45"/>
        <v>12</v>
      </c>
      <c r="AX34" s="219">
        <f t="shared" si="45"/>
        <v>115</v>
      </c>
      <c r="AY34" s="219">
        <f t="shared" si="45"/>
        <v>10</v>
      </c>
      <c r="AZ34" s="219">
        <f t="shared" si="45"/>
        <v>10</v>
      </c>
      <c r="BA34" s="219">
        <f t="shared" si="45"/>
        <v>0.9043978851243345</v>
      </c>
      <c r="BB34" s="219">
        <f t="shared" si="45"/>
        <v>2.5</v>
      </c>
      <c r="BC34" s="219">
        <f t="shared" si="45"/>
        <v>1.5915494309189535</v>
      </c>
      <c r="BD34" s="219">
        <f t="shared" si="45"/>
        <v>0.70666666666666667</v>
      </c>
    </row>
    <row r="35" spans="12:56" x14ac:dyDescent="0.25">
      <c r="L35" s="297"/>
      <c r="M35" s="288" t="s">
        <v>54</v>
      </c>
      <c r="N35" s="289"/>
      <c r="O35" s="289"/>
      <c r="P35" s="219">
        <f>MAX(P10:P16)</f>
        <v>18</v>
      </c>
      <c r="Q35" s="219">
        <f t="shared" ref="Q35:AB35" si="46">MAX(Q10:Q16)</f>
        <v>323</v>
      </c>
      <c r="R35" s="219">
        <f t="shared" si="46"/>
        <v>23</v>
      </c>
      <c r="S35" s="219">
        <f t="shared" si="46"/>
        <v>27</v>
      </c>
      <c r="T35" s="219">
        <f t="shared" si="46"/>
        <v>3</v>
      </c>
      <c r="U35" s="219">
        <f t="shared" si="46"/>
        <v>35</v>
      </c>
      <c r="V35" s="219">
        <f t="shared" si="46"/>
        <v>720</v>
      </c>
      <c r="W35" s="219">
        <f t="shared" si="46"/>
        <v>18</v>
      </c>
      <c r="X35" s="219">
        <f t="shared" si="46"/>
        <v>32</v>
      </c>
      <c r="Y35" s="219">
        <f t="shared" si="46"/>
        <v>1.5707963267948966</v>
      </c>
      <c r="Z35" s="219">
        <f t="shared" si="46"/>
        <v>4.5</v>
      </c>
      <c r="AA35" s="219">
        <f t="shared" si="46"/>
        <v>5.0929581789406511</v>
      </c>
      <c r="AB35" s="219">
        <f t="shared" si="46"/>
        <v>0.94897959183673475</v>
      </c>
      <c r="AN35" s="297"/>
      <c r="AO35" s="288" t="s">
        <v>54</v>
      </c>
      <c r="AP35" s="289"/>
      <c r="AQ35" s="289"/>
      <c r="AR35" s="219">
        <f>MAX(AR10:AR16)</f>
        <v>20</v>
      </c>
      <c r="AS35" s="219">
        <f t="shared" ref="AS35:BD35" si="47">MAX(AS10:AS16)</f>
        <v>323</v>
      </c>
      <c r="AT35" s="219">
        <f t="shared" si="47"/>
        <v>22</v>
      </c>
      <c r="AU35" s="219">
        <f t="shared" si="47"/>
        <v>26</v>
      </c>
      <c r="AV35" s="219">
        <f t="shared" si="47"/>
        <v>5</v>
      </c>
      <c r="AW35" s="219">
        <f t="shared" si="47"/>
        <v>38</v>
      </c>
      <c r="AX35" s="219">
        <f t="shared" si="47"/>
        <v>720</v>
      </c>
      <c r="AY35" s="219">
        <f t="shared" si="47"/>
        <v>20</v>
      </c>
      <c r="AZ35" s="219">
        <f t="shared" si="47"/>
        <v>33</v>
      </c>
      <c r="BA35" s="219">
        <f t="shared" si="47"/>
        <v>1.7016960206944711</v>
      </c>
      <c r="BB35" s="219">
        <f t="shared" si="47"/>
        <v>5</v>
      </c>
      <c r="BC35" s="219">
        <f t="shared" si="47"/>
        <v>5.2521131220325463</v>
      </c>
      <c r="BD35" s="219">
        <f t="shared" si="47"/>
        <v>0.94736842105263153</v>
      </c>
    </row>
    <row r="36" spans="12:56" x14ac:dyDescent="0.25">
      <c r="L36" s="297"/>
      <c r="M36" s="288" t="s">
        <v>117</v>
      </c>
      <c r="N36" s="289"/>
      <c r="O36" s="289"/>
      <c r="P36" s="213">
        <f>(MAX(P10:P16)-MIN(P10:P16))</f>
        <v>8</v>
      </c>
      <c r="Q36" s="213">
        <f t="shared" ref="Q36:AB36" si="48">(MAX(Q10:Q16)-MIN(Q10:Q16))</f>
        <v>259</v>
      </c>
      <c r="R36" s="213">
        <f t="shared" si="48"/>
        <v>18</v>
      </c>
      <c r="S36" s="213">
        <f t="shared" si="48"/>
        <v>22</v>
      </c>
      <c r="T36" s="213">
        <f t="shared" si="48"/>
        <v>3</v>
      </c>
      <c r="U36" s="213">
        <f t="shared" si="48"/>
        <v>23</v>
      </c>
      <c r="V36" s="213">
        <f t="shared" si="48"/>
        <v>605</v>
      </c>
      <c r="W36" s="213">
        <f t="shared" si="48"/>
        <v>8</v>
      </c>
      <c r="X36" s="213">
        <f t="shared" si="48"/>
        <v>22</v>
      </c>
      <c r="Y36" s="213">
        <f t="shared" si="48"/>
        <v>0.70939188952027599</v>
      </c>
      <c r="Z36" s="213">
        <f t="shared" si="48"/>
        <v>2</v>
      </c>
      <c r="AA36" s="213">
        <f t="shared" si="48"/>
        <v>3.5014087480216975</v>
      </c>
      <c r="AB36" s="213">
        <f t="shared" si="48"/>
        <v>0.33881010031131098</v>
      </c>
      <c r="AN36" s="297"/>
      <c r="AO36" s="288" t="s">
        <v>117</v>
      </c>
      <c r="AP36" s="289"/>
      <c r="AQ36" s="289"/>
      <c r="AR36" s="213">
        <f>(MAX(AR10:AR16)-MIN(AR10:AR16))</f>
        <v>10</v>
      </c>
      <c r="AS36" s="213">
        <f t="shared" ref="AS36:BD36" si="49">(MAX(AS10:AS16)-MIN(AS10:AS16))</f>
        <v>259</v>
      </c>
      <c r="AT36" s="213">
        <f t="shared" si="49"/>
        <v>17</v>
      </c>
      <c r="AU36" s="213">
        <f t="shared" si="49"/>
        <v>21</v>
      </c>
      <c r="AV36" s="213">
        <f t="shared" si="49"/>
        <v>5</v>
      </c>
      <c r="AW36" s="213">
        <f t="shared" si="49"/>
        <v>26</v>
      </c>
      <c r="AX36" s="213">
        <f t="shared" si="49"/>
        <v>605</v>
      </c>
      <c r="AY36" s="213">
        <f t="shared" si="49"/>
        <v>10</v>
      </c>
      <c r="AZ36" s="213">
        <f t="shared" si="49"/>
        <v>23</v>
      </c>
      <c r="BA36" s="213">
        <f t="shared" si="49"/>
        <v>0.79729813557013662</v>
      </c>
      <c r="BB36" s="213">
        <f t="shared" si="49"/>
        <v>2.5</v>
      </c>
      <c r="BC36" s="213">
        <f t="shared" si="49"/>
        <v>3.6605636911135928</v>
      </c>
      <c r="BD36" s="213">
        <f t="shared" si="49"/>
        <v>0.24070175438596486</v>
      </c>
    </row>
    <row r="37" spans="12:56" ht="15.75" thickBot="1" x14ac:dyDescent="0.3">
      <c r="L37" s="298"/>
      <c r="M37" s="299" t="s">
        <v>118</v>
      </c>
      <c r="N37" s="300"/>
      <c r="O37" s="300"/>
      <c r="P37" s="221">
        <f>(QUARTILE(P10:P16,3)-QUARTILE(P10:P16,1))/P33</f>
        <v>0.39285714285714285</v>
      </c>
      <c r="Q37" s="221">
        <f t="shared" ref="Q37:AB37" si="50">(QUARTILE(Q10:Q16,3)-QUARTILE(Q10:Q16,1))/Q33</f>
        <v>0.96124031007751942</v>
      </c>
      <c r="R37" s="221">
        <f t="shared" si="50"/>
        <v>0.9</v>
      </c>
      <c r="S37" s="221">
        <f t="shared" si="50"/>
        <v>0.5</v>
      </c>
      <c r="T37" s="221">
        <f t="shared" si="50"/>
        <v>1.5</v>
      </c>
      <c r="U37" s="221">
        <f t="shared" si="50"/>
        <v>0.8</v>
      </c>
      <c r="V37" s="221">
        <f t="shared" si="50"/>
        <v>1.353448275862069</v>
      </c>
      <c r="W37" s="221">
        <f t="shared" si="50"/>
        <v>0.39285714285714285</v>
      </c>
      <c r="X37" s="221">
        <f t="shared" si="50"/>
        <v>0.76315789473684215</v>
      </c>
      <c r="Y37" s="221">
        <f t="shared" si="50"/>
        <v>0.301224816849817</v>
      </c>
      <c r="Z37" s="221">
        <f t="shared" si="50"/>
        <v>0.39285714285714285</v>
      </c>
      <c r="AA37" s="221">
        <f t="shared" si="50"/>
        <v>0.76315789473684204</v>
      </c>
      <c r="AB37" s="221">
        <f t="shared" si="50"/>
        <v>0.12512208830900781</v>
      </c>
      <c r="AN37" s="298"/>
      <c r="AO37" s="299" t="s">
        <v>118</v>
      </c>
      <c r="AP37" s="300"/>
      <c r="AQ37" s="300"/>
      <c r="AR37" s="221">
        <f>(QUARTILE(AR10:AR16,3)-QUARTILE(AR10:AR16,1))/AR33</f>
        <v>0.42857142857142855</v>
      </c>
      <c r="AS37" s="221">
        <f t="shared" ref="AS37:BD37" si="51">(QUARTILE(AS10:AS16,3)-QUARTILE(AS10:AS16,1))/AS33</f>
        <v>0.96124031007751942</v>
      </c>
      <c r="AT37" s="221">
        <f t="shared" si="51"/>
        <v>0.8</v>
      </c>
      <c r="AU37" s="221">
        <f t="shared" si="51"/>
        <v>0.33333333333333331</v>
      </c>
      <c r="AV37" s="221">
        <f t="shared" si="51"/>
        <v>1.5</v>
      </c>
      <c r="AW37" s="221">
        <f t="shared" si="51"/>
        <v>0.75</v>
      </c>
      <c r="AX37" s="221">
        <f t="shared" si="51"/>
        <v>1.353448275862069</v>
      </c>
      <c r="AY37" s="221">
        <f t="shared" si="51"/>
        <v>0.42857142857142855</v>
      </c>
      <c r="AZ37" s="221">
        <f t="shared" si="51"/>
        <v>0.71052631578947367</v>
      </c>
      <c r="BA37" s="221">
        <f t="shared" si="51"/>
        <v>0.25177795182052815</v>
      </c>
      <c r="BB37" s="221">
        <f t="shared" si="51"/>
        <v>0.42857142857142855</v>
      </c>
      <c r="BC37" s="221">
        <f t="shared" si="51"/>
        <v>0.71052631578947367</v>
      </c>
      <c r="BD37" s="221">
        <f t="shared" si="51"/>
        <v>0.1390506687519667</v>
      </c>
    </row>
  </sheetData>
  <mergeCells count="60">
    <mergeCell ref="AN32:AN37"/>
    <mergeCell ref="AO32:AQ32"/>
    <mergeCell ref="AO33:AQ33"/>
    <mergeCell ref="AO34:AQ34"/>
    <mergeCell ref="AO35:AQ35"/>
    <mergeCell ref="AO36:AQ36"/>
    <mergeCell ref="AO37:AQ37"/>
    <mergeCell ref="AN25:AN30"/>
    <mergeCell ref="AO25:AQ25"/>
    <mergeCell ref="AO26:AQ26"/>
    <mergeCell ref="AO27:AQ27"/>
    <mergeCell ref="AO28:AQ28"/>
    <mergeCell ref="AO29:AQ29"/>
    <mergeCell ref="AO30:AQ30"/>
    <mergeCell ref="AN18:AN23"/>
    <mergeCell ref="AO18:AQ18"/>
    <mergeCell ref="AO19:AQ19"/>
    <mergeCell ref="AO20:AQ20"/>
    <mergeCell ref="AO21:AQ21"/>
    <mergeCell ref="AO22:AQ22"/>
    <mergeCell ref="AO23:AQ23"/>
    <mergeCell ref="L32:L37"/>
    <mergeCell ref="M32:O32"/>
    <mergeCell ref="M33:O33"/>
    <mergeCell ref="M34:O34"/>
    <mergeCell ref="M35:O35"/>
    <mergeCell ref="M36:O36"/>
    <mergeCell ref="M37:O37"/>
    <mergeCell ref="L25:L30"/>
    <mergeCell ref="M25:O25"/>
    <mergeCell ref="M26:O26"/>
    <mergeCell ref="M27:O27"/>
    <mergeCell ref="M28:O28"/>
    <mergeCell ref="M29:O29"/>
    <mergeCell ref="M30:O30"/>
    <mergeCell ref="L18:L23"/>
    <mergeCell ref="M18:O18"/>
    <mergeCell ref="M19:O19"/>
    <mergeCell ref="M20:O20"/>
    <mergeCell ref="M21:O21"/>
    <mergeCell ref="M22:O22"/>
    <mergeCell ref="M23:O23"/>
    <mergeCell ref="G2:O2"/>
    <mergeCell ref="P2:X2"/>
    <mergeCell ref="Y2:AB3"/>
    <mergeCell ref="B2:F3"/>
    <mergeCell ref="AD2:AH3"/>
    <mergeCell ref="G3:I3"/>
    <mergeCell ref="J3:L3"/>
    <mergeCell ref="M3:O3"/>
    <mergeCell ref="P3:Q3"/>
    <mergeCell ref="R3:X3"/>
    <mergeCell ref="AI2:AQ2"/>
    <mergeCell ref="AR2:AZ2"/>
    <mergeCell ref="BA2:BD3"/>
    <mergeCell ref="AI3:AK3"/>
    <mergeCell ref="AL3:AN3"/>
    <mergeCell ref="AO3:AQ3"/>
    <mergeCell ref="AR3:AS3"/>
    <mergeCell ref="AT3:AZ3"/>
  </mergeCells>
  <conditionalFormatting sqref="P23:AB23">
    <cfRule type="cellIs" dxfId="119" priority="25" operator="greaterThan">
      <formula>1</formula>
    </cfRule>
    <cfRule type="cellIs" dxfId="118" priority="26" operator="between">
      <formula>0.6</formula>
      <formula>1</formula>
    </cfRule>
    <cfRule type="cellIs" dxfId="117" priority="27" operator="between">
      <formula>0.3</formula>
      <formula>0.6</formula>
    </cfRule>
    <cfRule type="cellIs" dxfId="116" priority="28" operator="lessThan">
      <formula>0.3</formula>
    </cfRule>
  </conditionalFormatting>
  <conditionalFormatting sqref="P30:AB30">
    <cfRule type="cellIs" dxfId="43" priority="17" operator="greaterThan">
      <formula>1</formula>
    </cfRule>
    <cfRule type="cellIs" dxfId="42" priority="18" operator="between">
      <formula>0.6</formula>
      <formula>1</formula>
    </cfRule>
    <cfRule type="cellIs" dxfId="41" priority="19" operator="between">
      <formula>0.3</formula>
      <formula>0.6</formula>
    </cfRule>
    <cfRule type="cellIs" dxfId="40" priority="20" operator="lessThan">
      <formula>0.3</formula>
    </cfRule>
  </conditionalFormatting>
  <conditionalFormatting sqref="P37:AB37">
    <cfRule type="cellIs" dxfId="39" priority="13" operator="greaterThan">
      <formula>1</formula>
    </cfRule>
    <cfRule type="cellIs" dxfId="38" priority="14" operator="between">
      <formula>0.6</formula>
      <formula>1</formula>
    </cfRule>
    <cfRule type="cellIs" dxfId="37" priority="15" operator="between">
      <formula>0.3</formula>
      <formula>0.6</formula>
    </cfRule>
    <cfRule type="cellIs" dxfId="36" priority="16" operator="lessThan">
      <formula>0.3</formula>
    </cfRule>
  </conditionalFormatting>
  <conditionalFormatting sqref="AR23:BD23">
    <cfRule type="cellIs" dxfId="35" priority="9" operator="greaterThan">
      <formula>1</formula>
    </cfRule>
    <cfRule type="cellIs" dxfId="34" priority="10" operator="between">
      <formula>0.6</formula>
      <formula>1</formula>
    </cfRule>
    <cfRule type="cellIs" dxfId="33" priority="11" operator="between">
      <formula>0.3</formula>
      <formula>0.6</formula>
    </cfRule>
    <cfRule type="cellIs" dxfId="32" priority="12" operator="lessThan">
      <formula>0.3</formula>
    </cfRule>
  </conditionalFormatting>
  <conditionalFormatting sqref="AR30:BD30">
    <cfRule type="cellIs" dxfId="31" priority="5" operator="greaterThan">
      <formula>1</formula>
    </cfRule>
    <cfRule type="cellIs" dxfId="30" priority="6" operator="between">
      <formula>0.6</formula>
      <formula>1</formula>
    </cfRule>
    <cfRule type="cellIs" dxfId="29" priority="7" operator="between">
      <formula>0.3</formula>
      <formula>0.6</formula>
    </cfRule>
    <cfRule type="cellIs" dxfId="28" priority="8" operator="lessThan">
      <formula>0.3</formula>
    </cfRule>
  </conditionalFormatting>
  <conditionalFormatting sqref="AR37:BD37">
    <cfRule type="cellIs" dxfId="27" priority="1" operator="greaterThan">
      <formula>1</formula>
    </cfRule>
    <cfRule type="cellIs" dxfId="26" priority="2" operator="between">
      <formula>0.6</formula>
      <formula>1</formula>
    </cfRule>
    <cfRule type="cellIs" dxfId="25" priority="3" operator="between">
      <formula>0.3</formula>
      <formula>0.6</formula>
    </cfRule>
    <cfRule type="cellIs" dxfId="24" priority="4" operator="lessThan">
      <formula>0.3</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D36"/>
  <sheetViews>
    <sheetView showGridLines="0" tabSelected="1" topLeftCell="C2" zoomScaleNormal="100" workbookViewId="0">
      <selection activeCell="P24" sqref="P24"/>
    </sheetView>
  </sheetViews>
  <sheetFormatPr defaultRowHeight="15" x14ac:dyDescent="0.25"/>
  <cols>
    <col min="2" max="2" width="5.85546875" bestFit="1" customWidth="1"/>
    <col min="3" max="3" width="6" bestFit="1" customWidth="1"/>
    <col min="4" max="6" width="4.28515625" bestFit="1" customWidth="1"/>
    <col min="7" max="15" width="3.28515625" bestFit="1" customWidth="1"/>
    <col min="16" max="16" width="5.7109375" bestFit="1" customWidth="1"/>
    <col min="17" max="17" width="7.85546875" bestFit="1" customWidth="1"/>
    <col min="18" max="20" width="5.7109375" bestFit="1" customWidth="1"/>
    <col min="21" max="21" width="7.140625" bestFit="1" customWidth="1"/>
    <col min="22" max="22" width="12.28515625" bestFit="1" customWidth="1"/>
    <col min="23" max="24" width="5.7109375" bestFit="1" customWidth="1"/>
    <col min="25" max="25" width="4.5703125" bestFit="1" customWidth="1"/>
    <col min="26" max="26" width="8" bestFit="1" customWidth="1"/>
    <col min="27" max="27" width="7" bestFit="1" customWidth="1"/>
    <col min="28" max="28" width="4.42578125" bestFit="1" customWidth="1"/>
    <col min="30" max="30" width="5.85546875" bestFit="1" customWidth="1"/>
    <col min="31" max="31" width="6" bestFit="1" customWidth="1"/>
    <col min="32" max="34" width="4.28515625" bestFit="1" customWidth="1"/>
    <col min="35" max="44" width="3.28515625" bestFit="1" customWidth="1"/>
    <col min="45" max="45" width="7.85546875" bestFit="1" customWidth="1"/>
    <col min="46" max="48" width="3" bestFit="1" customWidth="1"/>
    <col min="49" max="49" width="6.28515625" bestFit="1" customWidth="1"/>
    <col min="50" max="50" width="10.7109375" bestFit="1" customWidth="1"/>
    <col min="51" max="52" width="3" bestFit="1" customWidth="1"/>
    <col min="53" max="54" width="4.5703125" bestFit="1" customWidth="1"/>
    <col min="55" max="55" width="5.5703125" bestFit="1" customWidth="1"/>
    <col min="56" max="56" width="4.42578125" bestFit="1" customWidth="1"/>
  </cols>
  <sheetData>
    <row r="1" spans="2:56" s="76" customFormat="1" ht="15.75" thickBot="1" x14ac:dyDescent="0.3"/>
    <row r="2" spans="2:56" ht="15.75" thickBot="1" x14ac:dyDescent="0.3">
      <c r="B2" s="234" t="s">
        <v>104</v>
      </c>
      <c r="C2" s="278"/>
      <c r="D2" s="278"/>
      <c r="E2" s="278"/>
      <c r="F2" s="235"/>
      <c r="G2" s="283" t="s">
        <v>106</v>
      </c>
      <c r="H2" s="284"/>
      <c r="I2" s="284"/>
      <c r="J2" s="284"/>
      <c r="K2" s="284"/>
      <c r="L2" s="284"/>
      <c r="M2" s="284"/>
      <c r="N2" s="284"/>
      <c r="O2" s="285"/>
      <c r="P2" s="275" t="s">
        <v>45</v>
      </c>
      <c r="Q2" s="276"/>
      <c r="R2" s="276"/>
      <c r="S2" s="276"/>
      <c r="T2" s="276"/>
      <c r="U2" s="276"/>
      <c r="V2" s="276"/>
      <c r="W2" s="276"/>
      <c r="X2" s="277"/>
      <c r="Y2" s="234" t="s">
        <v>72</v>
      </c>
      <c r="Z2" s="278"/>
      <c r="AA2" s="278"/>
      <c r="AB2" s="235"/>
      <c r="AC2" s="201"/>
      <c r="AD2" s="234" t="s">
        <v>107</v>
      </c>
      <c r="AE2" s="278"/>
      <c r="AF2" s="278"/>
      <c r="AG2" s="278"/>
      <c r="AH2" s="235"/>
      <c r="AI2" s="283" t="s">
        <v>106</v>
      </c>
      <c r="AJ2" s="284"/>
      <c r="AK2" s="284"/>
      <c r="AL2" s="284"/>
      <c r="AM2" s="284"/>
      <c r="AN2" s="284"/>
      <c r="AO2" s="284"/>
      <c r="AP2" s="284"/>
      <c r="AQ2" s="285"/>
      <c r="AR2" s="275" t="s">
        <v>45</v>
      </c>
      <c r="AS2" s="276"/>
      <c r="AT2" s="276"/>
      <c r="AU2" s="276"/>
      <c r="AV2" s="276"/>
      <c r="AW2" s="276"/>
      <c r="AX2" s="276"/>
      <c r="AY2" s="276"/>
      <c r="AZ2" s="277"/>
      <c r="BA2" s="234" t="s">
        <v>72</v>
      </c>
      <c r="BB2" s="278"/>
      <c r="BC2" s="278"/>
      <c r="BD2" s="235"/>
    </row>
    <row r="3" spans="2:56" ht="15.75" thickBot="1" x14ac:dyDescent="0.3">
      <c r="B3" s="236"/>
      <c r="C3" s="279"/>
      <c r="D3" s="279"/>
      <c r="E3" s="279"/>
      <c r="F3" s="237"/>
      <c r="G3" s="283" t="s">
        <v>84</v>
      </c>
      <c r="H3" s="284"/>
      <c r="I3" s="286"/>
      <c r="J3" s="284" t="s">
        <v>85</v>
      </c>
      <c r="K3" s="284"/>
      <c r="L3" s="286"/>
      <c r="M3" s="284" t="s">
        <v>86</v>
      </c>
      <c r="N3" s="284"/>
      <c r="O3" s="284"/>
      <c r="P3" s="280" t="s">
        <v>0</v>
      </c>
      <c r="Q3" s="281"/>
      <c r="R3" s="275" t="s">
        <v>1</v>
      </c>
      <c r="S3" s="276"/>
      <c r="T3" s="276"/>
      <c r="U3" s="276"/>
      <c r="V3" s="276"/>
      <c r="W3" s="276"/>
      <c r="X3" s="277"/>
      <c r="Y3" s="236"/>
      <c r="Z3" s="279"/>
      <c r="AA3" s="279"/>
      <c r="AB3" s="237"/>
      <c r="AC3" s="201"/>
      <c r="AD3" s="236"/>
      <c r="AE3" s="279"/>
      <c r="AF3" s="279"/>
      <c r="AG3" s="279"/>
      <c r="AH3" s="237"/>
      <c r="AI3" s="283" t="s">
        <v>84</v>
      </c>
      <c r="AJ3" s="284"/>
      <c r="AK3" s="286"/>
      <c r="AL3" s="284" t="s">
        <v>85</v>
      </c>
      <c r="AM3" s="284"/>
      <c r="AN3" s="286"/>
      <c r="AO3" s="284" t="s">
        <v>86</v>
      </c>
      <c r="AP3" s="284"/>
      <c r="AQ3" s="284"/>
      <c r="AR3" s="280" t="s">
        <v>0</v>
      </c>
      <c r="AS3" s="281"/>
      <c r="AT3" s="275" t="s">
        <v>1</v>
      </c>
      <c r="AU3" s="276"/>
      <c r="AV3" s="276"/>
      <c r="AW3" s="276"/>
      <c r="AX3" s="276"/>
      <c r="AY3" s="276"/>
      <c r="AZ3" s="277"/>
      <c r="BA3" s="236"/>
      <c r="BB3" s="279"/>
      <c r="BC3" s="279"/>
      <c r="BD3" s="237"/>
    </row>
    <row r="4" spans="2:56" ht="15.75" thickBot="1" x14ac:dyDescent="0.3">
      <c r="B4" s="202" t="s">
        <v>2</v>
      </c>
      <c r="C4" s="203" t="s">
        <v>87</v>
      </c>
      <c r="D4" s="204" t="s">
        <v>88</v>
      </c>
      <c r="E4" s="204" t="s">
        <v>89</v>
      </c>
      <c r="F4" s="204" t="s">
        <v>90</v>
      </c>
      <c r="G4" s="210" t="s">
        <v>74</v>
      </c>
      <c r="H4" s="204" t="s">
        <v>75</v>
      </c>
      <c r="I4" s="206" t="s">
        <v>76</v>
      </c>
      <c r="J4" s="204" t="s">
        <v>74</v>
      </c>
      <c r="K4" s="204" t="s">
        <v>75</v>
      </c>
      <c r="L4" s="206" t="s">
        <v>76</v>
      </c>
      <c r="M4" s="204" t="s">
        <v>74</v>
      </c>
      <c r="N4" s="204" t="s">
        <v>75</v>
      </c>
      <c r="O4" s="208" t="s">
        <v>76</v>
      </c>
      <c r="P4" s="204" t="s">
        <v>3</v>
      </c>
      <c r="Q4" s="206" t="s">
        <v>83</v>
      </c>
      <c r="R4" s="204" t="s">
        <v>5</v>
      </c>
      <c r="S4" s="204" t="s">
        <v>6</v>
      </c>
      <c r="T4" s="204" t="s">
        <v>7</v>
      </c>
      <c r="U4" s="204" t="s">
        <v>1</v>
      </c>
      <c r="V4" s="206" t="s">
        <v>8</v>
      </c>
      <c r="W4" s="204" t="s">
        <v>9</v>
      </c>
      <c r="X4" s="206" t="s">
        <v>10</v>
      </c>
      <c r="Y4" s="207" t="s">
        <v>11</v>
      </c>
      <c r="Z4" s="204" t="s">
        <v>77</v>
      </c>
      <c r="AA4" s="204" t="s">
        <v>78</v>
      </c>
      <c r="AB4" s="208" t="s">
        <v>14</v>
      </c>
      <c r="AC4" s="209"/>
      <c r="AD4" s="202" t="s">
        <v>2</v>
      </c>
      <c r="AE4" s="203" t="s">
        <v>87</v>
      </c>
      <c r="AF4" s="204" t="s">
        <v>88</v>
      </c>
      <c r="AG4" s="204" t="s">
        <v>89</v>
      </c>
      <c r="AH4" s="204" t="s">
        <v>90</v>
      </c>
      <c r="AI4" s="210" t="s">
        <v>74</v>
      </c>
      <c r="AJ4" s="204" t="s">
        <v>75</v>
      </c>
      <c r="AK4" s="206" t="s">
        <v>76</v>
      </c>
      <c r="AL4" s="204" t="s">
        <v>74</v>
      </c>
      <c r="AM4" s="204" t="s">
        <v>75</v>
      </c>
      <c r="AN4" s="206" t="s">
        <v>76</v>
      </c>
      <c r="AO4" s="204" t="s">
        <v>74</v>
      </c>
      <c r="AP4" s="204" t="s">
        <v>75</v>
      </c>
      <c r="AQ4" s="208" t="s">
        <v>76</v>
      </c>
      <c r="AR4" s="204" t="s">
        <v>3</v>
      </c>
      <c r="AS4" s="206" t="s">
        <v>83</v>
      </c>
      <c r="AT4" s="204" t="s">
        <v>5</v>
      </c>
      <c r="AU4" s="204" t="s">
        <v>6</v>
      </c>
      <c r="AV4" s="204" t="s">
        <v>7</v>
      </c>
      <c r="AW4" s="204" t="s">
        <v>1</v>
      </c>
      <c r="AX4" s="206" t="s">
        <v>8</v>
      </c>
      <c r="AY4" s="204" t="s">
        <v>9</v>
      </c>
      <c r="AZ4" s="206" t="s">
        <v>10</v>
      </c>
      <c r="BA4" s="207" t="s">
        <v>11</v>
      </c>
      <c r="BB4" s="204" t="s">
        <v>77</v>
      </c>
      <c r="BC4" s="204" t="s">
        <v>78</v>
      </c>
      <c r="BD4" s="208" t="s">
        <v>14</v>
      </c>
    </row>
    <row r="5" spans="2:56" ht="15.75" thickTop="1" x14ac:dyDescent="0.25">
      <c r="B5" s="78">
        <v>1</v>
      </c>
      <c r="C5" s="79" t="s">
        <v>91</v>
      </c>
      <c r="D5" s="77" t="s">
        <v>20</v>
      </c>
      <c r="E5" s="77" t="s">
        <v>21</v>
      </c>
      <c r="F5" s="77"/>
      <c r="G5" s="68" t="s">
        <v>92</v>
      </c>
      <c r="H5" s="77">
        <v>1</v>
      </c>
      <c r="I5" s="80">
        <v>1</v>
      </c>
      <c r="J5" s="77">
        <v>2</v>
      </c>
      <c r="K5" s="77">
        <v>3</v>
      </c>
      <c r="L5" s="80">
        <v>2</v>
      </c>
      <c r="M5" s="77" t="s">
        <v>92</v>
      </c>
      <c r="N5" s="77" t="s">
        <v>92</v>
      </c>
      <c r="O5" s="82" t="s">
        <v>92</v>
      </c>
      <c r="P5" s="77">
        <v>22</v>
      </c>
      <c r="Q5" s="80">
        <v>90</v>
      </c>
      <c r="R5" s="77">
        <v>20</v>
      </c>
      <c r="S5" s="77">
        <v>24</v>
      </c>
      <c r="T5" s="77">
        <v>11</v>
      </c>
      <c r="U5" s="77">
        <f>SUM(R5:T5)</f>
        <v>55</v>
      </c>
      <c r="V5" s="80">
        <v>521</v>
      </c>
      <c r="W5" s="89">
        <f t="shared" ref="W5" si="0">P5</f>
        <v>22</v>
      </c>
      <c r="X5" s="7">
        <f t="shared" ref="X5" si="1">R5+S5</f>
        <v>44</v>
      </c>
      <c r="Y5" s="2">
        <f>((PI()*B5)/2)*(W5/X5)</f>
        <v>0.78539816339744828</v>
      </c>
      <c r="Z5" s="3">
        <f>W5/(4*B5)</f>
        <v>5.5</v>
      </c>
      <c r="AA5" s="3">
        <f>X5/(2*(PI())*(B5^2))</f>
        <v>7.0028174960433951</v>
      </c>
      <c r="AB5" s="106">
        <f>((3*S5)+(4*T5))/(R5+(3*S5)+(4*T5))</f>
        <v>0.8529411764705882</v>
      </c>
      <c r="AD5" s="78">
        <v>1</v>
      </c>
      <c r="AE5" s="79" t="s">
        <v>91</v>
      </c>
      <c r="AF5" s="77" t="s">
        <v>20</v>
      </c>
      <c r="AG5" s="77" t="s">
        <v>21</v>
      </c>
      <c r="AH5" s="77"/>
      <c r="AI5" s="68" t="s">
        <v>92</v>
      </c>
      <c r="AJ5" s="77">
        <v>1</v>
      </c>
      <c r="AK5" s="80">
        <v>1</v>
      </c>
      <c r="AL5" s="77">
        <v>2</v>
      </c>
      <c r="AM5" s="77">
        <v>3</v>
      </c>
      <c r="AN5" s="80">
        <v>2</v>
      </c>
      <c r="AO5" s="77" t="s">
        <v>92</v>
      </c>
      <c r="AP5" s="77" t="s">
        <v>92</v>
      </c>
      <c r="AQ5" s="82" t="s">
        <v>92</v>
      </c>
      <c r="AR5" s="77">
        <v>22</v>
      </c>
      <c r="AS5" s="80">
        <v>90</v>
      </c>
      <c r="AT5" s="77">
        <v>18</v>
      </c>
      <c r="AU5" s="77">
        <v>25</v>
      </c>
      <c r="AV5" s="77">
        <v>11</v>
      </c>
      <c r="AW5" s="77">
        <f>SUM(AT5:AV5)</f>
        <v>54</v>
      </c>
      <c r="AX5" s="80">
        <v>521</v>
      </c>
      <c r="AY5" s="89">
        <f t="shared" ref="AY5:AY15" si="2">AR5</f>
        <v>22</v>
      </c>
      <c r="AZ5" s="7">
        <f t="shared" ref="AZ5:AZ15" si="3">AT5+AU5</f>
        <v>43</v>
      </c>
      <c r="BA5" s="2">
        <f>((PI()*AD5)/2)*(AY5/AZ5)</f>
        <v>0.80366323696483088</v>
      </c>
      <c r="BB5" s="3">
        <f>AY5/(4*AD5)</f>
        <v>5.5</v>
      </c>
      <c r="BC5" s="3">
        <f>AZ5/(2*(PI())*(AD5^2))</f>
        <v>6.8436625529514998</v>
      </c>
      <c r="BD5" s="106">
        <f>((3*AU5)+(4*AV5))/(AT5+(3*AU5)+(4*AV5))</f>
        <v>0.86861313868613144</v>
      </c>
    </row>
    <row r="6" spans="2:56" x14ac:dyDescent="0.25">
      <c r="B6" s="78">
        <v>1</v>
      </c>
      <c r="C6" s="79" t="s">
        <v>93</v>
      </c>
      <c r="D6" s="77" t="s">
        <v>19</v>
      </c>
      <c r="E6" s="77" t="s">
        <v>25</v>
      </c>
      <c r="F6" s="77"/>
      <c r="G6" s="68">
        <v>4</v>
      </c>
      <c r="H6" s="77">
        <v>3</v>
      </c>
      <c r="I6" s="80">
        <v>3</v>
      </c>
      <c r="J6" s="77">
        <v>4</v>
      </c>
      <c r="K6" s="77">
        <v>4</v>
      </c>
      <c r="L6" s="80">
        <v>4</v>
      </c>
      <c r="M6" s="77" t="s">
        <v>92</v>
      </c>
      <c r="N6" s="77" t="s">
        <v>92</v>
      </c>
      <c r="O6" s="82" t="s">
        <v>92</v>
      </c>
      <c r="P6" s="77">
        <v>18</v>
      </c>
      <c r="Q6" s="80">
        <v>82</v>
      </c>
      <c r="R6" s="77">
        <v>4</v>
      </c>
      <c r="S6" s="77">
        <v>19</v>
      </c>
      <c r="T6" s="77">
        <v>6</v>
      </c>
      <c r="U6" s="77">
        <f t="shared" ref="U6:U15" si="4">SUM(R6:T6)</f>
        <v>29</v>
      </c>
      <c r="V6" s="80">
        <v>208</v>
      </c>
      <c r="W6" s="89">
        <f t="shared" ref="W6:W15" si="5">P6</f>
        <v>18</v>
      </c>
      <c r="X6" s="7">
        <f t="shared" ref="X6:X15" si="6">R6+S6</f>
        <v>23</v>
      </c>
      <c r="Y6" s="2">
        <f t="shared" ref="Y6:Y15" si="7">((PI()*B6)/2)*(W6/X6)</f>
        <v>1.2293188644481801</v>
      </c>
      <c r="Z6" s="3">
        <f t="shared" ref="Z6:Z15" si="8">W6/(4*B6)</f>
        <v>4.5</v>
      </c>
      <c r="AA6" s="3">
        <f t="shared" ref="AA6:AA15" si="9">X6/(2*(PI())*(B6^2))</f>
        <v>3.6605636911135928</v>
      </c>
      <c r="AB6" s="106">
        <f t="shared" ref="AB6:AB15" si="10">((3*S6)+(4*T6))/(R6+(3*S6)+(4*T6))</f>
        <v>0.95294117647058818</v>
      </c>
      <c r="AD6" s="78">
        <v>1</v>
      </c>
      <c r="AE6" s="79" t="s">
        <v>93</v>
      </c>
      <c r="AF6" s="77" t="s">
        <v>19</v>
      </c>
      <c r="AG6" s="77" t="s">
        <v>25</v>
      </c>
      <c r="AH6" s="77"/>
      <c r="AI6" s="68">
        <v>4</v>
      </c>
      <c r="AJ6" s="77">
        <v>3</v>
      </c>
      <c r="AK6" s="80">
        <v>3</v>
      </c>
      <c r="AL6" s="77">
        <v>4</v>
      </c>
      <c r="AM6" s="77">
        <v>4</v>
      </c>
      <c r="AN6" s="80">
        <v>4</v>
      </c>
      <c r="AO6" s="77" t="s">
        <v>92</v>
      </c>
      <c r="AP6" s="77" t="s">
        <v>92</v>
      </c>
      <c r="AQ6" s="82" t="s">
        <v>92</v>
      </c>
      <c r="AR6" s="77">
        <v>18</v>
      </c>
      <c r="AS6" s="80">
        <v>82</v>
      </c>
      <c r="AT6" s="77">
        <v>4</v>
      </c>
      <c r="AU6" s="77">
        <v>20</v>
      </c>
      <c r="AV6" s="77">
        <v>6</v>
      </c>
      <c r="AW6" s="77">
        <f t="shared" ref="AW6:AW15" si="11">SUM(AT6:AV6)</f>
        <v>30</v>
      </c>
      <c r="AX6" s="80">
        <v>208</v>
      </c>
      <c r="AY6" s="89">
        <f t="shared" si="2"/>
        <v>18</v>
      </c>
      <c r="AZ6" s="7">
        <f t="shared" si="3"/>
        <v>24</v>
      </c>
      <c r="BA6" s="2">
        <f t="shared" ref="BA6:BA15" si="12">((PI()*AD6)/2)*(AY6/AZ6)</f>
        <v>1.1780972450961724</v>
      </c>
      <c r="BB6" s="3">
        <f t="shared" ref="BB6:BB15" si="13">AY6/(4*AD6)</f>
        <v>4.5</v>
      </c>
      <c r="BC6" s="3">
        <f t="shared" ref="BC6:BC15" si="14">AZ6/(2*(PI())*(AD6^2))</f>
        <v>3.8197186342054881</v>
      </c>
      <c r="BD6" s="106">
        <f t="shared" ref="BD6:BD15" si="15">((3*AU6)+(4*AV6))/(AT6+(3*AU6)+(4*AV6))</f>
        <v>0.95454545454545459</v>
      </c>
    </row>
    <row r="7" spans="2:56" x14ac:dyDescent="0.25">
      <c r="B7" s="78">
        <v>1</v>
      </c>
      <c r="C7" s="79" t="s">
        <v>95</v>
      </c>
      <c r="D7" s="77" t="s">
        <v>18</v>
      </c>
      <c r="E7" s="77" t="s">
        <v>22</v>
      </c>
      <c r="F7" s="77"/>
      <c r="G7" s="68">
        <v>2</v>
      </c>
      <c r="H7" s="77">
        <v>2</v>
      </c>
      <c r="I7" s="80">
        <v>3</v>
      </c>
      <c r="J7" s="77" t="s">
        <v>92</v>
      </c>
      <c r="K7" s="77" t="s">
        <v>92</v>
      </c>
      <c r="L7" s="80">
        <v>1</v>
      </c>
      <c r="M7" s="77" t="s">
        <v>92</v>
      </c>
      <c r="N7" s="77" t="s">
        <v>92</v>
      </c>
      <c r="O7" s="82" t="s">
        <v>92</v>
      </c>
      <c r="P7" s="77">
        <v>18</v>
      </c>
      <c r="Q7" s="80">
        <v>73</v>
      </c>
      <c r="R7" s="77">
        <v>5</v>
      </c>
      <c r="S7" s="77">
        <v>23</v>
      </c>
      <c r="T7" s="77">
        <v>5</v>
      </c>
      <c r="U7" s="77">
        <f t="shared" si="4"/>
        <v>33</v>
      </c>
      <c r="V7" s="80">
        <v>332</v>
      </c>
      <c r="W7" s="89">
        <f t="shared" si="5"/>
        <v>18</v>
      </c>
      <c r="X7" s="7">
        <f t="shared" si="6"/>
        <v>28</v>
      </c>
      <c r="Y7" s="2">
        <f t="shared" si="7"/>
        <v>1.0097976386538621</v>
      </c>
      <c r="Z7" s="3">
        <f t="shared" si="8"/>
        <v>4.5</v>
      </c>
      <c r="AA7" s="3">
        <f t="shared" si="9"/>
        <v>4.45633840657307</v>
      </c>
      <c r="AB7" s="106">
        <f t="shared" si="10"/>
        <v>0.94680851063829785</v>
      </c>
      <c r="AD7" s="78">
        <v>1</v>
      </c>
      <c r="AE7" s="79" t="s">
        <v>95</v>
      </c>
      <c r="AF7" s="77" t="s">
        <v>18</v>
      </c>
      <c r="AG7" s="77" t="s">
        <v>22</v>
      </c>
      <c r="AH7" s="77"/>
      <c r="AI7" s="68">
        <v>2</v>
      </c>
      <c r="AJ7" s="77">
        <v>2</v>
      </c>
      <c r="AK7" s="80">
        <v>3</v>
      </c>
      <c r="AL7" s="77" t="s">
        <v>92</v>
      </c>
      <c r="AM7" s="77" t="s">
        <v>92</v>
      </c>
      <c r="AN7" s="80">
        <v>1</v>
      </c>
      <c r="AO7" s="77" t="s">
        <v>92</v>
      </c>
      <c r="AP7" s="77" t="s">
        <v>92</v>
      </c>
      <c r="AQ7" s="82" t="s">
        <v>92</v>
      </c>
      <c r="AR7" s="77">
        <v>18</v>
      </c>
      <c r="AS7" s="80">
        <v>73</v>
      </c>
      <c r="AT7" s="77">
        <v>5</v>
      </c>
      <c r="AU7" s="77">
        <v>24</v>
      </c>
      <c r="AV7" s="77">
        <v>4</v>
      </c>
      <c r="AW7" s="77">
        <f t="shared" si="11"/>
        <v>33</v>
      </c>
      <c r="AX7" s="80">
        <v>332</v>
      </c>
      <c r="AY7" s="89">
        <f t="shared" si="2"/>
        <v>18</v>
      </c>
      <c r="AZ7" s="7">
        <f t="shared" si="3"/>
        <v>29</v>
      </c>
      <c r="BA7" s="2">
        <f t="shared" si="12"/>
        <v>0.97497703042441863</v>
      </c>
      <c r="BB7" s="3">
        <f t="shared" si="13"/>
        <v>4.5</v>
      </c>
      <c r="BC7" s="3">
        <f t="shared" si="14"/>
        <v>4.6154933496649653</v>
      </c>
      <c r="BD7" s="106">
        <f t="shared" si="15"/>
        <v>0.94623655913978499</v>
      </c>
    </row>
    <row r="8" spans="2:56" ht="15.75" thickBot="1" x14ac:dyDescent="0.3">
      <c r="B8" s="74">
        <v>1</v>
      </c>
      <c r="C8" s="70" t="s">
        <v>96</v>
      </c>
      <c r="D8" s="103" t="s">
        <v>24</v>
      </c>
      <c r="E8" s="103" t="s">
        <v>23</v>
      </c>
      <c r="F8" s="103"/>
      <c r="G8" s="73">
        <v>1</v>
      </c>
      <c r="H8" s="103" t="s">
        <v>92</v>
      </c>
      <c r="I8" s="105">
        <v>3</v>
      </c>
      <c r="J8" s="103">
        <v>3</v>
      </c>
      <c r="K8" s="103">
        <v>3</v>
      </c>
      <c r="L8" s="105">
        <v>3</v>
      </c>
      <c r="M8" s="103" t="s">
        <v>92</v>
      </c>
      <c r="N8" s="103" t="s">
        <v>92</v>
      </c>
      <c r="O8" s="104" t="s">
        <v>92</v>
      </c>
      <c r="P8" s="103">
        <v>21</v>
      </c>
      <c r="Q8" s="105">
        <v>55</v>
      </c>
      <c r="R8" s="103">
        <v>6</v>
      </c>
      <c r="S8" s="103">
        <v>23</v>
      </c>
      <c r="T8" s="103">
        <v>5</v>
      </c>
      <c r="U8" s="103">
        <f t="shared" si="4"/>
        <v>34</v>
      </c>
      <c r="V8" s="105">
        <v>312</v>
      </c>
      <c r="W8" s="96">
        <f t="shared" si="5"/>
        <v>21</v>
      </c>
      <c r="X8" s="11">
        <f t="shared" si="6"/>
        <v>29</v>
      </c>
      <c r="Y8" s="12">
        <f t="shared" si="7"/>
        <v>1.1374732021618217</v>
      </c>
      <c r="Z8" s="13">
        <f t="shared" si="8"/>
        <v>5.25</v>
      </c>
      <c r="AA8" s="13">
        <f t="shared" si="9"/>
        <v>4.6154933496649653</v>
      </c>
      <c r="AB8" s="14">
        <f t="shared" si="10"/>
        <v>0.93684210526315792</v>
      </c>
      <c r="AD8" s="74">
        <v>1</v>
      </c>
      <c r="AE8" s="70" t="s">
        <v>96</v>
      </c>
      <c r="AF8" s="103" t="s">
        <v>24</v>
      </c>
      <c r="AG8" s="103" t="s">
        <v>23</v>
      </c>
      <c r="AH8" s="103"/>
      <c r="AI8" s="73">
        <v>1</v>
      </c>
      <c r="AJ8" s="103" t="s">
        <v>92</v>
      </c>
      <c r="AK8" s="105">
        <v>3</v>
      </c>
      <c r="AL8" s="103">
        <v>3</v>
      </c>
      <c r="AM8" s="103">
        <v>3</v>
      </c>
      <c r="AN8" s="105">
        <v>3</v>
      </c>
      <c r="AO8" s="103" t="s">
        <v>92</v>
      </c>
      <c r="AP8" s="103" t="s">
        <v>92</v>
      </c>
      <c r="AQ8" s="104" t="s">
        <v>92</v>
      </c>
      <c r="AR8" s="103">
        <v>21</v>
      </c>
      <c r="AS8" s="105">
        <v>55</v>
      </c>
      <c r="AT8" s="103">
        <v>6</v>
      </c>
      <c r="AU8" s="103">
        <v>24</v>
      </c>
      <c r="AV8" s="103">
        <v>5</v>
      </c>
      <c r="AW8" s="103">
        <f t="shared" si="11"/>
        <v>35</v>
      </c>
      <c r="AX8" s="105">
        <v>312</v>
      </c>
      <c r="AY8" s="96">
        <f t="shared" si="2"/>
        <v>21</v>
      </c>
      <c r="AZ8" s="11">
        <f t="shared" si="3"/>
        <v>30</v>
      </c>
      <c r="BA8" s="12">
        <f t="shared" si="12"/>
        <v>1.0995574287564276</v>
      </c>
      <c r="BB8" s="13">
        <f t="shared" si="13"/>
        <v>5.25</v>
      </c>
      <c r="BC8" s="13">
        <f t="shared" si="14"/>
        <v>4.7746482927568605</v>
      </c>
      <c r="BD8" s="14">
        <f t="shared" si="15"/>
        <v>0.93877551020408168</v>
      </c>
    </row>
    <row r="9" spans="2:56" ht="15.75" thickTop="1" x14ac:dyDescent="0.25">
      <c r="B9" s="78">
        <v>1</v>
      </c>
      <c r="C9" s="79" t="s">
        <v>97</v>
      </c>
      <c r="D9" s="77" t="s">
        <v>28</v>
      </c>
      <c r="E9" s="77" t="s">
        <v>38</v>
      </c>
      <c r="F9" s="77"/>
      <c r="G9" s="68">
        <v>4</v>
      </c>
      <c r="H9" s="77">
        <v>3</v>
      </c>
      <c r="I9" s="80">
        <v>2</v>
      </c>
      <c r="J9" s="77">
        <v>3</v>
      </c>
      <c r="K9" s="77">
        <v>4</v>
      </c>
      <c r="L9" s="80">
        <v>2</v>
      </c>
      <c r="M9" s="77" t="s">
        <v>92</v>
      </c>
      <c r="N9" s="77" t="s">
        <v>92</v>
      </c>
      <c r="O9" s="82" t="s">
        <v>92</v>
      </c>
      <c r="P9" s="77">
        <v>23</v>
      </c>
      <c r="Q9" s="80">
        <v>60</v>
      </c>
      <c r="R9" s="77">
        <v>11</v>
      </c>
      <c r="S9" s="77">
        <v>17</v>
      </c>
      <c r="T9" s="77">
        <v>6</v>
      </c>
      <c r="U9" s="77">
        <f t="shared" si="4"/>
        <v>34</v>
      </c>
      <c r="V9" s="80">
        <v>360</v>
      </c>
      <c r="W9" s="89">
        <f t="shared" si="5"/>
        <v>23</v>
      </c>
      <c r="X9" s="7">
        <f t="shared" si="6"/>
        <v>28</v>
      </c>
      <c r="Y9" s="2">
        <f t="shared" si="7"/>
        <v>1.2902969827243793</v>
      </c>
      <c r="Z9" s="3">
        <f t="shared" si="8"/>
        <v>5.75</v>
      </c>
      <c r="AA9" s="3">
        <f t="shared" si="9"/>
        <v>4.45633840657307</v>
      </c>
      <c r="AB9" s="106">
        <f t="shared" si="10"/>
        <v>0.87209302325581395</v>
      </c>
      <c r="AD9" s="78">
        <v>1</v>
      </c>
      <c r="AE9" s="79" t="s">
        <v>97</v>
      </c>
      <c r="AF9" s="77" t="s">
        <v>28</v>
      </c>
      <c r="AG9" s="77" t="s">
        <v>38</v>
      </c>
      <c r="AH9" s="77"/>
      <c r="AI9" s="68">
        <v>4</v>
      </c>
      <c r="AJ9" s="77">
        <v>3</v>
      </c>
      <c r="AK9" s="80">
        <v>2</v>
      </c>
      <c r="AL9" s="77">
        <v>3</v>
      </c>
      <c r="AM9" s="77">
        <v>4</v>
      </c>
      <c r="AN9" s="80">
        <v>2</v>
      </c>
      <c r="AO9" s="77" t="s">
        <v>92</v>
      </c>
      <c r="AP9" s="77" t="s">
        <v>92</v>
      </c>
      <c r="AQ9" s="82" t="s">
        <v>92</v>
      </c>
      <c r="AR9" s="77">
        <v>21</v>
      </c>
      <c r="AS9" s="80">
        <v>60</v>
      </c>
      <c r="AT9" s="77">
        <v>11</v>
      </c>
      <c r="AU9" s="77">
        <v>18</v>
      </c>
      <c r="AV9" s="77">
        <v>6</v>
      </c>
      <c r="AW9" s="77">
        <f t="shared" si="11"/>
        <v>35</v>
      </c>
      <c r="AX9" s="80">
        <v>360</v>
      </c>
      <c r="AY9" s="89">
        <f t="shared" si="2"/>
        <v>21</v>
      </c>
      <c r="AZ9" s="7">
        <f t="shared" si="3"/>
        <v>29</v>
      </c>
      <c r="BA9" s="2">
        <f t="shared" si="12"/>
        <v>1.1374732021618217</v>
      </c>
      <c r="BB9" s="3">
        <f t="shared" si="13"/>
        <v>5.25</v>
      </c>
      <c r="BC9" s="3">
        <f t="shared" si="14"/>
        <v>4.6154933496649653</v>
      </c>
      <c r="BD9" s="106">
        <f t="shared" si="15"/>
        <v>0.8764044943820225</v>
      </c>
    </row>
    <row r="10" spans="2:56" x14ac:dyDescent="0.25">
      <c r="B10" s="78">
        <v>1</v>
      </c>
      <c r="C10" s="79" t="s">
        <v>98</v>
      </c>
      <c r="D10" s="77" t="s">
        <v>29</v>
      </c>
      <c r="E10" s="77" t="s">
        <v>30</v>
      </c>
      <c r="F10" s="77"/>
      <c r="G10" s="68">
        <v>4</v>
      </c>
      <c r="H10" s="77">
        <v>3</v>
      </c>
      <c r="I10" s="80">
        <v>2</v>
      </c>
      <c r="J10" s="77">
        <v>4</v>
      </c>
      <c r="K10" s="77">
        <v>2</v>
      </c>
      <c r="L10" s="80">
        <v>3</v>
      </c>
      <c r="M10" s="77" t="s">
        <v>92</v>
      </c>
      <c r="N10" s="77" t="s">
        <v>92</v>
      </c>
      <c r="O10" s="82" t="s">
        <v>92</v>
      </c>
      <c r="P10" s="77">
        <v>18</v>
      </c>
      <c r="Q10" s="80">
        <v>129</v>
      </c>
      <c r="R10" s="77">
        <v>3</v>
      </c>
      <c r="S10" s="77">
        <v>22</v>
      </c>
      <c r="T10" s="77">
        <v>3</v>
      </c>
      <c r="U10" s="77">
        <f t="shared" si="4"/>
        <v>28</v>
      </c>
      <c r="V10" s="80">
        <v>600</v>
      </c>
      <c r="W10" s="89">
        <f t="shared" si="5"/>
        <v>18</v>
      </c>
      <c r="X10" s="7">
        <f t="shared" si="6"/>
        <v>25</v>
      </c>
      <c r="Y10" s="2">
        <f t="shared" si="7"/>
        <v>1.1309733552923256</v>
      </c>
      <c r="Z10" s="3">
        <f t="shared" si="8"/>
        <v>4.5</v>
      </c>
      <c r="AA10" s="3">
        <f t="shared" si="9"/>
        <v>3.9788735772973833</v>
      </c>
      <c r="AB10" s="106">
        <f t="shared" si="10"/>
        <v>0.96296296296296291</v>
      </c>
      <c r="AD10" s="78">
        <v>1</v>
      </c>
      <c r="AE10" s="79" t="s">
        <v>98</v>
      </c>
      <c r="AF10" s="77" t="s">
        <v>29</v>
      </c>
      <c r="AG10" s="77" t="s">
        <v>30</v>
      </c>
      <c r="AH10" s="77"/>
      <c r="AI10" s="68">
        <v>4</v>
      </c>
      <c r="AJ10" s="77">
        <v>3</v>
      </c>
      <c r="AK10" s="80">
        <v>2</v>
      </c>
      <c r="AL10" s="77">
        <v>4</v>
      </c>
      <c r="AM10" s="77">
        <v>2</v>
      </c>
      <c r="AN10" s="80">
        <v>3</v>
      </c>
      <c r="AO10" s="77" t="s">
        <v>92</v>
      </c>
      <c r="AP10" s="77" t="s">
        <v>92</v>
      </c>
      <c r="AQ10" s="82" t="s">
        <v>92</v>
      </c>
      <c r="AR10" s="77">
        <v>21</v>
      </c>
      <c r="AS10" s="80">
        <v>129</v>
      </c>
      <c r="AT10" s="77">
        <v>3</v>
      </c>
      <c r="AU10" s="77">
        <v>22</v>
      </c>
      <c r="AV10" s="77">
        <v>3</v>
      </c>
      <c r="AW10" s="77">
        <f t="shared" si="11"/>
        <v>28</v>
      </c>
      <c r="AX10" s="80">
        <v>600</v>
      </c>
      <c r="AY10" s="89">
        <f t="shared" si="2"/>
        <v>21</v>
      </c>
      <c r="AZ10" s="7">
        <f t="shared" si="3"/>
        <v>25</v>
      </c>
      <c r="BA10" s="2">
        <f t="shared" si="12"/>
        <v>1.319468914507713</v>
      </c>
      <c r="BB10" s="3">
        <f t="shared" si="13"/>
        <v>5.25</v>
      </c>
      <c r="BC10" s="3">
        <f t="shared" si="14"/>
        <v>3.9788735772973833</v>
      </c>
      <c r="BD10" s="106">
        <f t="shared" si="15"/>
        <v>0.96296296296296291</v>
      </c>
    </row>
    <row r="11" spans="2:56" x14ac:dyDescent="0.25">
      <c r="B11" s="78">
        <v>1</v>
      </c>
      <c r="C11" s="79" t="s">
        <v>99</v>
      </c>
      <c r="D11" s="77" t="s">
        <v>27</v>
      </c>
      <c r="E11" s="77" t="s">
        <v>32</v>
      </c>
      <c r="F11" s="77" t="s">
        <v>37</v>
      </c>
      <c r="G11" s="68">
        <v>4</v>
      </c>
      <c r="H11" s="77">
        <v>3</v>
      </c>
      <c r="I11" s="80">
        <v>3</v>
      </c>
      <c r="J11" s="77">
        <v>4</v>
      </c>
      <c r="K11" s="77">
        <v>2</v>
      </c>
      <c r="L11" s="80">
        <v>2</v>
      </c>
      <c r="M11" s="77">
        <v>3</v>
      </c>
      <c r="N11" s="77">
        <v>2</v>
      </c>
      <c r="O11" s="82">
        <v>1</v>
      </c>
      <c r="P11" s="77">
        <v>14</v>
      </c>
      <c r="Q11" s="80">
        <v>713</v>
      </c>
      <c r="R11" s="77">
        <v>7</v>
      </c>
      <c r="S11" s="77">
        <v>18</v>
      </c>
      <c r="T11" s="77">
        <v>4</v>
      </c>
      <c r="U11" s="77">
        <f t="shared" si="4"/>
        <v>29</v>
      </c>
      <c r="V11" s="80">
        <v>143</v>
      </c>
      <c r="W11" s="89">
        <f t="shared" si="5"/>
        <v>14</v>
      </c>
      <c r="X11" s="7">
        <f t="shared" si="6"/>
        <v>25</v>
      </c>
      <c r="Y11" s="2">
        <f t="shared" si="7"/>
        <v>0.87964594300514221</v>
      </c>
      <c r="Z11" s="3">
        <f t="shared" si="8"/>
        <v>3.5</v>
      </c>
      <c r="AA11" s="3">
        <f t="shared" si="9"/>
        <v>3.9788735772973833</v>
      </c>
      <c r="AB11" s="106">
        <f t="shared" si="10"/>
        <v>0.90909090909090906</v>
      </c>
      <c r="AD11" s="78">
        <v>1</v>
      </c>
      <c r="AE11" s="79" t="s">
        <v>99</v>
      </c>
      <c r="AF11" s="77" t="s">
        <v>27</v>
      </c>
      <c r="AG11" s="77" t="s">
        <v>32</v>
      </c>
      <c r="AH11" s="77" t="s">
        <v>37</v>
      </c>
      <c r="AI11" s="68">
        <v>4</v>
      </c>
      <c r="AJ11" s="77">
        <v>3</v>
      </c>
      <c r="AK11" s="80">
        <v>3</v>
      </c>
      <c r="AL11" s="77">
        <v>4</v>
      </c>
      <c r="AM11" s="77">
        <v>2</v>
      </c>
      <c r="AN11" s="80">
        <v>2</v>
      </c>
      <c r="AO11" s="77">
        <v>3</v>
      </c>
      <c r="AP11" s="77">
        <v>2</v>
      </c>
      <c r="AQ11" s="82">
        <v>1</v>
      </c>
      <c r="AR11" s="77">
        <v>14</v>
      </c>
      <c r="AS11" s="80">
        <v>713</v>
      </c>
      <c r="AT11" s="77">
        <v>7</v>
      </c>
      <c r="AU11" s="77">
        <v>18</v>
      </c>
      <c r="AV11" s="77">
        <v>4</v>
      </c>
      <c r="AW11" s="77">
        <f t="shared" si="11"/>
        <v>29</v>
      </c>
      <c r="AX11" s="80">
        <v>143</v>
      </c>
      <c r="AY11" s="89">
        <f t="shared" si="2"/>
        <v>14</v>
      </c>
      <c r="AZ11" s="7">
        <f t="shared" si="3"/>
        <v>25</v>
      </c>
      <c r="BA11" s="2">
        <f t="shared" si="12"/>
        <v>0.87964594300514221</v>
      </c>
      <c r="BB11" s="3">
        <f t="shared" si="13"/>
        <v>3.5</v>
      </c>
      <c r="BC11" s="3">
        <f t="shared" si="14"/>
        <v>3.9788735772973833</v>
      </c>
      <c r="BD11" s="106">
        <f t="shared" si="15"/>
        <v>0.90909090909090906</v>
      </c>
    </row>
    <row r="12" spans="2:56" x14ac:dyDescent="0.25">
      <c r="B12" s="78">
        <v>1</v>
      </c>
      <c r="C12" s="79" t="s">
        <v>100</v>
      </c>
      <c r="D12" s="77" t="s">
        <v>31</v>
      </c>
      <c r="E12" s="77" t="s">
        <v>34</v>
      </c>
      <c r="F12" s="77"/>
      <c r="G12" s="68">
        <v>3</v>
      </c>
      <c r="H12" s="77">
        <v>2</v>
      </c>
      <c r="I12" s="80">
        <v>1</v>
      </c>
      <c r="J12" s="77">
        <v>1</v>
      </c>
      <c r="K12" s="77">
        <v>1</v>
      </c>
      <c r="L12" s="80">
        <v>1</v>
      </c>
      <c r="M12" s="77" t="s">
        <v>92</v>
      </c>
      <c r="N12" s="77" t="s">
        <v>92</v>
      </c>
      <c r="O12" s="82" t="s">
        <v>92</v>
      </c>
      <c r="P12" s="77">
        <v>16</v>
      </c>
      <c r="Q12" s="80">
        <v>389</v>
      </c>
      <c r="R12" s="77">
        <v>16</v>
      </c>
      <c r="S12" s="77">
        <v>22</v>
      </c>
      <c r="T12" s="77">
        <v>3</v>
      </c>
      <c r="U12" s="77">
        <f t="shared" si="4"/>
        <v>41</v>
      </c>
      <c r="V12" s="80">
        <v>168</v>
      </c>
      <c r="W12" s="89">
        <f t="shared" si="5"/>
        <v>16</v>
      </c>
      <c r="X12" s="7">
        <f t="shared" si="6"/>
        <v>38</v>
      </c>
      <c r="Y12" s="2">
        <f t="shared" si="7"/>
        <v>0.66138792707153538</v>
      </c>
      <c r="Z12" s="3">
        <f t="shared" si="8"/>
        <v>4</v>
      </c>
      <c r="AA12" s="3">
        <f t="shared" si="9"/>
        <v>6.0478878374920226</v>
      </c>
      <c r="AB12" s="106">
        <f t="shared" si="10"/>
        <v>0.82978723404255317</v>
      </c>
      <c r="AD12" s="78">
        <v>1</v>
      </c>
      <c r="AE12" s="79" t="s">
        <v>100</v>
      </c>
      <c r="AF12" s="77" t="s">
        <v>31</v>
      </c>
      <c r="AG12" s="77" t="s">
        <v>34</v>
      </c>
      <c r="AH12" s="77"/>
      <c r="AI12" s="68">
        <v>3</v>
      </c>
      <c r="AJ12" s="77">
        <v>2</v>
      </c>
      <c r="AK12" s="80">
        <v>1</v>
      </c>
      <c r="AL12" s="77">
        <v>1</v>
      </c>
      <c r="AM12" s="77">
        <v>1</v>
      </c>
      <c r="AN12" s="80">
        <v>1</v>
      </c>
      <c r="AO12" s="77" t="s">
        <v>92</v>
      </c>
      <c r="AP12" s="77" t="s">
        <v>92</v>
      </c>
      <c r="AQ12" s="82" t="s">
        <v>92</v>
      </c>
      <c r="AR12" s="77">
        <v>20</v>
      </c>
      <c r="AS12" s="80">
        <v>389</v>
      </c>
      <c r="AT12" s="77">
        <v>16</v>
      </c>
      <c r="AU12" s="77">
        <v>23</v>
      </c>
      <c r="AV12" s="77">
        <v>3</v>
      </c>
      <c r="AW12" s="77">
        <f t="shared" si="11"/>
        <v>42</v>
      </c>
      <c r="AX12" s="80">
        <v>168</v>
      </c>
      <c r="AY12" s="89">
        <f t="shared" si="2"/>
        <v>20</v>
      </c>
      <c r="AZ12" s="7">
        <f t="shared" si="3"/>
        <v>39</v>
      </c>
      <c r="BA12" s="2">
        <f t="shared" si="12"/>
        <v>0.80553657784353661</v>
      </c>
      <c r="BB12" s="3">
        <f t="shared" si="13"/>
        <v>5</v>
      </c>
      <c r="BC12" s="3">
        <f t="shared" si="14"/>
        <v>6.2070427805839179</v>
      </c>
      <c r="BD12" s="106">
        <f t="shared" si="15"/>
        <v>0.83505154639175261</v>
      </c>
    </row>
    <row r="13" spans="2:56" x14ac:dyDescent="0.25">
      <c r="B13" s="78">
        <v>1</v>
      </c>
      <c r="C13" s="79" t="s">
        <v>101</v>
      </c>
      <c r="D13" s="77" t="s">
        <v>33</v>
      </c>
      <c r="E13" s="77" t="s">
        <v>42</v>
      </c>
      <c r="F13" s="77"/>
      <c r="G13" s="68">
        <v>4</v>
      </c>
      <c r="H13" s="77">
        <v>4</v>
      </c>
      <c r="I13" s="80">
        <v>2</v>
      </c>
      <c r="J13" s="77">
        <v>4</v>
      </c>
      <c r="K13" s="77">
        <v>4</v>
      </c>
      <c r="L13" s="80">
        <v>3</v>
      </c>
      <c r="M13" s="77" t="s">
        <v>92</v>
      </c>
      <c r="N13" s="77" t="s">
        <v>92</v>
      </c>
      <c r="O13" s="82" t="s">
        <v>92</v>
      </c>
      <c r="P13" s="77">
        <v>16</v>
      </c>
      <c r="Q13" s="80">
        <v>113</v>
      </c>
      <c r="R13" s="77">
        <v>4</v>
      </c>
      <c r="S13" s="77">
        <v>13</v>
      </c>
      <c r="T13" s="77">
        <v>4</v>
      </c>
      <c r="U13" s="77">
        <f t="shared" si="4"/>
        <v>21</v>
      </c>
      <c r="V13" s="80">
        <v>465</v>
      </c>
      <c r="W13" s="89">
        <f t="shared" si="5"/>
        <v>16</v>
      </c>
      <c r="X13" s="7">
        <f t="shared" si="6"/>
        <v>17</v>
      </c>
      <c r="Y13" s="2">
        <f t="shared" si="7"/>
        <v>1.478396542865785</v>
      </c>
      <c r="Z13" s="3">
        <f t="shared" si="8"/>
        <v>4</v>
      </c>
      <c r="AA13" s="3">
        <f t="shared" si="9"/>
        <v>2.7056340325622208</v>
      </c>
      <c r="AB13" s="106">
        <f t="shared" si="10"/>
        <v>0.93220338983050843</v>
      </c>
      <c r="AD13" s="78">
        <v>1</v>
      </c>
      <c r="AE13" s="79" t="s">
        <v>101</v>
      </c>
      <c r="AF13" s="77" t="s">
        <v>33</v>
      </c>
      <c r="AG13" s="77" t="s">
        <v>42</v>
      </c>
      <c r="AH13" s="77"/>
      <c r="AI13" s="68">
        <v>4</v>
      </c>
      <c r="AJ13" s="77">
        <v>4</v>
      </c>
      <c r="AK13" s="80">
        <v>2</v>
      </c>
      <c r="AL13" s="77">
        <v>4</v>
      </c>
      <c r="AM13" s="77">
        <v>4</v>
      </c>
      <c r="AN13" s="80">
        <v>3</v>
      </c>
      <c r="AO13" s="77" t="s">
        <v>92</v>
      </c>
      <c r="AP13" s="77" t="s">
        <v>92</v>
      </c>
      <c r="AQ13" s="82" t="s">
        <v>92</v>
      </c>
      <c r="AR13" s="77">
        <v>17</v>
      </c>
      <c r="AS13" s="80">
        <v>113</v>
      </c>
      <c r="AT13" s="77">
        <v>5</v>
      </c>
      <c r="AU13" s="77">
        <v>13</v>
      </c>
      <c r="AV13" s="77">
        <v>5</v>
      </c>
      <c r="AW13" s="77">
        <f t="shared" si="11"/>
        <v>23</v>
      </c>
      <c r="AX13" s="80">
        <v>465</v>
      </c>
      <c r="AY13" s="89">
        <f t="shared" si="2"/>
        <v>17</v>
      </c>
      <c r="AZ13" s="7">
        <f t="shared" si="3"/>
        <v>18</v>
      </c>
      <c r="BA13" s="2">
        <f t="shared" si="12"/>
        <v>1.48352986419518</v>
      </c>
      <c r="BB13" s="3">
        <f t="shared" si="13"/>
        <v>4.25</v>
      </c>
      <c r="BC13" s="3">
        <f t="shared" si="14"/>
        <v>2.8647889756541161</v>
      </c>
      <c r="BD13" s="106">
        <f t="shared" si="15"/>
        <v>0.921875</v>
      </c>
    </row>
    <row r="14" spans="2:56" x14ac:dyDescent="0.25">
      <c r="B14" s="78">
        <v>1</v>
      </c>
      <c r="C14" s="79" t="s">
        <v>102</v>
      </c>
      <c r="D14" s="77" t="s">
        <v>35</v>
      </c>
      <c r="E14" s="77" t="s">
        <v>39</v>
      </c>
      <c r="F14" s="77"/>
      <c r="G14" s="68">
        <v>1</v>
      </c>
      <c r="H14" s="77">
        <v>1</v>
      </c>
      <c r="I14" s="80">
        <v>1</v>
      </c>
      <c r="J14" s="77">
        <v>4</v>
      </c>
      <c r="K14" s="77">
        <v>4</v>
      </c>
      <c r="L14" s="80">
        <v>4</v>
      </c>
      <c r="M14" s="77" t="s">
        <v>92</v>
      </c>
      <c r="N14" s="77" t="s">
        <v>92</v>
      </c>
      <c r="O14" s="82" t="s">
        <v>92</v>
      </c>
      <c r="P14" s="77">
        <v>18</v>
      </c>
      <c r="Q14" s="80">
        <v>240</v>
      </c>
      <c r="R14" s="77">
        <v>2</v>
      </c>
      <c r="S14" s="77">
        <v>11</v>
      </c>
      <c r="T14" s="77">
        <v>10</v>
      </c>
      <c r="U14" s="77">
        <f t="shared" si="4"/>
        <v>23</v>
      </c>
      <c r="V14" s="80">
        <v>360</v>
      </c>
      <c r="W14" s="89">
        <f t="shared" si="5"/>
        <v>18</v>
      </c>
      <c r="X14" s="7">
        <f t="shared" si="6"/>
        <v>13</v>
      </c>
      <c r="Y14" s="2">
        <f t="shared" si="7"/>
        <v>2.174948760177549</v>
      </c>
      <c r="Z14" s="3">
        <f t="shared" si="8"/>
        <v>4.5</v>
      </c>
      <c r="AA14" s="3">
        <f t="shared" si="9"/>
        <v>2.0690142601946393</v>
      </c>
      <c r="AB14" s="106">
        <f t="shared" si="10"/>
        <v>0.97333333333333338</v>
      </c>
      <c r="AD14" s="78">
        <v>1</v>
      </c>
      <c r="AE14" s="79" t="s">
        <v>102</v>
      </c>
      <c r="AF14" s="77" t="s">
        <v>35</v>
      </c>
      <c r="AG14" s="77" t="s">
        <v>39</v>
      </c>
      <c r="AH14" s="77"/>
      <c r="AI14" s="68">
        <v>1</v>
      </c>
      <c r="AJ14" s="77">
        <v>1</v>
      </c>
      <c r="AK14" s="80">
        <v>1</v>
      </c>
      <c r="AL14" s="77">
        <v>4</v>
      </c>
      <c r="AM14" s="77">
        <v>4</v>
      </c>
      <c r="AN14" s="80">
        <v>4</v>
      </c>
      <c r="AO14" s="77" t="s">
        <v>92</v>
      </c>
      <c r="AP14" s="77" t="s">
        <v>92</v>
      </c>
      <c r="AQ14" s="82" t="s">
        <v>92</v>
      </c>
      <c r="AR14" s="77">
        <v>18</v>
      </c>
      <c r="AS14" s="80">
        <v>240</v>
      </c>
      <c r="AT14" s="77">
        <v>5</v>
      </c>
      <c r="AU14" s="77">
        <v>12</v>
      </c>
      <c r="AV14" s="77">
        <v>10</v>
      </c>
      <c r="AW14" s="77">
        <f t="shared" si="11"/>
        <v>27</v>
      </c>
      <c r="AX14" s="80">
        <v>360</v>
      </c>
      <c r="AY14" s="89">
        <f t="shared" si="2"/>
        <v>18</v>
      </c>
      <c r="AZ14" s="7">
        <f t="shared" si="3"/>
        <v>17</v>
      </c>
      <c r="BA14" s="2">
        <f t="shared" si="12"/>
        <v>1.6631961107240081</v>
      </c>
      <c r="BB14" s="3">
        <f t="shared" si="13"/>
        <v>4.5</v>
      </c>
      <c r="BC14" s="3">
        <f t="shared" si="14"/>
        <v>2.7056340325622208</v>
      </c>
      <c r="BD14" s="106">
        <f t="shared" si="15"/>
        <v>0.93827160493827155</v>
      </c>
    </row>
    <row r="15" spans="2:56" ht="15.75" thickBot="1" x14ac:dyDescent="0.3">
      <c r="B15" s="83">
        <v>1</v>
      </c>
      <c r="C15" s="84" t="s">
        <v>103</v>
      </c>
      <c r="D15" s="85" t="s">
        <v>36</v>
      </c>
      <c r="E15" s="85" t="s">
        <v>41</v>
      </c>
      <c r="F15" s="85"/>
      <c r="G15" s="69">
        <v>4</v>
      </c>
      <c r="H15" s="85">
        <v>4</v>
      </c>
      <c r="I15" s="86">
        <v>4</v>
      </c>
      <c r="J15" s="85">
        <v>3</v>
      </c>
      <c r="K15" s="85">
        <v>2</v>
      </c>
      <c r="L15" s="86">
        <v>2</v>
      </c>
      <c r="M15" s="85" t="s">
        <v>92</v>
      </c>
      <c r="N15" s="85" t="s">
        <v>92</v>
      </c>
      <c r="O15" s="88" t="s">
        <v>92</v>
      </c>
      <c r="P15" s="85">
        <v>16</v>
      </c>
      <c r="Q15" s="86">
        <v>52</v>
      </c>
      <c r="R15" s="85">
        <v>54</v>
      </c>
      <c r="S15" s="85">
        <v>22</v>
      </c>
      <c r="T15" s="85">
        <v>4</v>
      </c>
      <c r="U15" s="85">
        <f t="shared" si="4"/>
        <v>80</v>
      </c>
      <c r="V15" s="86">
        <v>205</v>
      </c>
      <c r="W15" s="90">
        <f t="shared" si="5"/>
        <v>16</v>
      </c>
      <c r="X15" s="8">
        <f t="shared" si="6"/>
        <v>76</v>
      </c>
      <c r="Y15" s="4">
        <f t="shared" si="7"/>
        <v>0.33069396353576769</v>
      </c>
      <c r="Z15" s="5">
        <f t="shared" si="8"/>
        <v>4</v>
      </c>
      <c r="AA15" s="5">
        <f t="shared" si="9"/>
        <v>12.095775674984045</v>
      </c>
      <c r="AB15" s="107">
        <f t="shared" si="10"/>
        <v>0.6029411764705882</v>
      </c>
      <c r="AD15" s="83">
        <v>1</v>
      </c>
      <c r="AE15" s="84" t="s">
        <v>103</v>
      </c>
      <c r="AF15" s="85" t="s">
        <v>36</v>
      </c>
      <c r="AG15" s="85" t="s">
        <v>41</v>
      </c>
      <c r="AH15" s="85"/>
      <c r="AI15" s="69">
        <v>4</v>
      </c>
      <c r="AJ15" s="85">
        <v>4</v>
      </c>
      <c r="AK15" s="86">
        <v>4</v>
      </c>
      <c r="AL15" s="85">
        <v>3</v>
      </c>
      <c r="AM15" s="85">
        <v>2</v>
      </c>
      <c r="AN15" s="86">
        <v>2</v>
      </c>
      <c r="AO15" s="85" t="s">
        <v>92</v>
      </c>
      <c r="AP15" s="85" t="s">
        <v>92</v>
      </c>
      <c r="AQ15" s="88" t="s">
        <v>92</v>
      </c>
      <c r="AR15" s="85">
        <v>17</v>
      </c>
      <c r="AS15" s="86">
        <v>52</v>
      </c>
      <c r="AT15" s="85">
        <v>50</v>
      </c>
      <c r="AU15" s="85">
        <v>26</v>
      </c>
      <c r="AV15" s="85">
        <v>4</v>
      </c>
      <c r="AW15" s="85">
        <f t="shared" si="11"/>
        <v>80</v>
      </c>
      <c r="AX15" s="86">
        <v>205</v>
      </c>
      <c r="AY15" s="90">
        <f t="shared" si="2"/>
        <v>17</v>
      </c>
      <c r="AZ15" s="8">
        <f t="shared" si="3"/>
        <v>76</v>
      </c>
      <c r="BA15" s="4">
        <f t="shared" si="12"/>
        <v>0.35136233625675317</v>
      </c>
      <c r="BB15" s="5">
        <f t="shared" si="13"/>
        <v>4.25</v>
      </c>
      <c r="BC15" s="5">
        <f t="shared" si="14"/>
        <v>12.095775674984045</v>
      </c>
      <c r="BD15" s="107">
        <f t="shared" si="15"/>
        <v>0.65277777777777779</v>
      </c>
    </row>
    <row r="16" spans="2:56" ht="15.75" thickBot="1" x14ac:dyDescent="0.3"/>
    <row r="17" spans="12:56" x14ac:dyDescent="0.25">
      <c r="L17" s="294" t="s">
        <v>120</v>
      </c>
      <c r="M17" s="295" t="s">
        <v>115</v>
      </c>
      <c r="N17" s="296"/>
      <c r="O17" s="296"/>
      <c r="P17" s="217">
        <f>AVERAGE(P4:P15)</f>
        <v>18.181818181818183</v>
      </c>
      <c r="Q17" s="217">
        <f t="shared" ref="Q17:AB17" si="16">AVERAGE(Q4:Q15)</f>
        <v>181.45454545454547</v>
      </c>
      <c r="R17" s="217">
        <f t="shared" si="16"/>
        <v>12</v>
      </c>
      <c r="S17" s="217">
        <f t="shared" si="16"/>
        <v>19.454545454545453</v>
      </c>
      <c r="T17" s="217">
        <f t="shared" si="16"/>
        <v>5.5454545454545459</v>
      </c>
      <c r="U17" s="217">
        <f t="shared" si="16"/>
        <v>37</v>
      </c>
      <c r="V17" s="217">
        <f t="shared" si="16"/>
        <v>334</v>
      </c>
      <c r="W17" s="217">
        <f t="shared" si="16"/>
        <v>18.181818181818183</v>
      </c>
      <c r="X17" s="217">
        <f t="shared" si="16"/>
        <v>31.454545454545453</v>
      </c>
      <c r="Y17" s="217">
        <f t="shared" si="16"/>
        <v>1.1007573948485267</v>
      </c>
      <c r="Z17" s="217">
        <f t="shared" si="16"/>
        <v>4.5454545454545459</v>
      </c>
      <c r="AA17" s="217">
        <f t="shared" si="16"/>
        <v>5.0061463917996178</v>
      </c>
      <c r="AB17" s="217">
        <f t="shared" si="16"/>
        <v>0.88835863616629995</v>
      </c>
      <c r="AN17" s="294" t="s">
        <v>120</v>
      </c>
      <c r="AO17" s="295" t="s">
        <v>115</v>
      </c>
      <c r="AP17" s="296"/>
      <c r="AQ17" s="296"/>
      <c r="AR17" s="217">
        <f>AVERAGE(AR4:AR15)</f>
        <v>18.818181818181817</v>
      </c>
      <c r="AS17" s="217">
        <f t="shared" ref="AS17:BD17" si="17">AVERAGE(AS4:AS15)</f>
        <v>181.45454545454547</v>
      </c>
      <c r="AT17" s="217">
        <f t="shared" si="17"/>
        <v>11.818181818181818</v>
      </c>
      <c r="AU17" s="217">
        <f t="shared" si="17"/>
        <v>20.454545454545453</v>
      </c>
      <c r="AV17" s="217">
        <f t="shared" si="17"/>
        <v>5.5454545454545459</v>
      </c>
      <c r="AW17" s="217">
        <f t="shared" si="17"/>
        <v>37.81818181818182</v>
      </c>
      <c r="AX17" s="217">
        <f t="shared" si="17"/>
        <v>334</v>
      </c>
      <c r="AY17" s="217">
        <f t="shared" si="17"/>
        <v>18.818181818181817</v>
      </c>
      <c r="AZ17" s="217">
        <f t="shared" si="17"/>
        <v>32.272727272727273</v>
      </c>
      <c r="BA17" s="217">
        <f t="shared" si="17"/>
        <v>1.0633188990850915</v>
      </c>
      <c r="BB17" s="217">
        <f t="shared" si="17"/>
        <v>4.7045454545454541</v>
      </c>
      <c r="BC17" s="217">
        <f t="shared" si="17"/>
        <v>5.1363640725111681</v>
      </c>
      <c r="BD17" s="217">
        <f t="shared" si="17"/>
        <v>0.89132772346537725</v>
      </c>
    </row>
    <row r="18" spans="12:56" x14ac:dyDescent="0.25">
      <c r="L18" s="297"/>
      <c r="M18" s="288" t="s">
        <v>116</v>
      </c>
      <c r="N18" s="289"/>
      <c r="O18" s="289"/>
      <c r="P18" s="219">
        <f>MEDIAN(P4:P15)</f>
        <v>18</v>
      </c>
      <c r="Q18" s="219">
        <f t="shared" ref="Q18:AB18" si="18">MEDIAN(Q4:Q15)</f>
        <v>90</v>
      </c>
      <c r="R18" s="219">
        <f t="shared" si="18"/>
        <v>6</v>
      </c>
      <c r="S18" s="219">
        <f t="shared" si="18"/>
        <v>22</v>
      </c>
      <c r="T18" s="219">
        <f t="shared" si="18"/>
        <v>5</v>
      </c>
      <c r="U18" s="219">
        <f t="shared" si="18"/>
        <v>33</v>
      </c>
      <c r="V18" s="219">
        <f t="shared" si="18"/>
        <v>332</v>
      </c>
      <c r="W18" s="219">
        <f t="shared" si="18"/>
        <v>18</v>
      </c>
      <c r="X18" s="219">
        <f t="shared" si="18"/>
        <v>28</v>
      </c>
      <c r="Y18" s="219">
        <f t="shared" si="18"/>
        <v>1.1309733552923256</v>
      </c>
      <c r="Z18" s="219">
        <f t="shared" si="18"/>
        <v>4.5</v>
      </c>
      <c r="AA18" s="219">
        <f t="shared" si="18"/>
        <v>4.45633840657307</v>
      </c>
      <c r="AB18" s="219">
        <f t="shared" si="18"/>
        <v>0.93220338983050843</v>
      </c>
      <c r="AN18" s="297"/>
      <c r="AO18" s="288" t="s">
        <v>116</v>
      </c>
      <c r="AP18" s="289"/>
      <c r="AQ18" s="289"/>
      <c r="AR18" s="219">
        <f>MEDIAN(AR4:AR15)</f>
        <v>18</v>
      </c>
      <c r="AS18" s="219">
        <f t="shared" ref="AS18:BD18" si="19">MEDIAN(AS4:AS15)</f>
        <v>90</v>
      </c>
      <c r="AT18" s="219">
        <f t="shared" si="19"/>
        <v>6</v>
      </c>
      <c r="AU18" s="219">
        <f t="shared" si="19"/>
        <v>22</v>
      </c>
      <c r="AV18" s="219">
        <f t="shared" si="19"/>
        <v>5</v>
      </c>
      <c r="AW18" s="219">
        <f t="shared" si="19"/>
        <v>33</v>
      </c>
      <c r="AX18" s="219">
        <f t="shared" si="19"/>
        <v>332</v>
      </c>
      <c r="AY18" s="219">
        <f t="shared" si="19"/>
        <v>18</v>
      </c>
      <c r="AZ18" s="219">
        <f t="shared" si="19"/>
        <v>29</v>
      </c>
      <c r="BA18" s="219">
        <f t="shared" si="19"/>
        <v>1.0995574287564276</v>
      </c>
      <c r="BB18" s="219">
        <f t="shared" si="19"/>
        <v>4.5</v>
      </c>
      <c r="BC18" s="219">
        <f t="shared" si="19"/>
        <v>4.6154933496649653</v>
      </c>
      <c r="BD18" s="219">
        <f t="shared" si="19"/>
        <v>0.921875</v>
      </c>
    </row>
    <row r="19" spans="12:56" x14ac:dyDescent="0.25">
      <c r="L19" s="297"/>
      <c r="M19" s="288" t="s">
        <v>15</v>
      </c>
      <c r="N19" s="289"/>
      <c r="O19" s="289"/>
      <c r="P19" s="219">
        <f>MIN(P4:P15)</f>
        <v>14</v>
      </c>
      <c r="Q19" s="219">
        <f t="shared" ref="Q19:AB19" si="20">MIN(Q4:Q15)</f>
        <v>52</v>
      </c>
      <c r="R19" s="219">
        <f t="shared" si="20"/>
        <v>2</v>
      </c>
      <c r="S19" s="219">
        <f t="shared" si="20"/>
        <v>11</v>
      </c>
      <c r="T19" s="219">
        <f t="shared" si="20"/>
        <v>3</v>
      </c>
      <c r="U19" s="219">
        <f t="shared" si="20"/>
        <v>21</v>
      </c>
      <c r="V19" s="219">
        <f t="shared" si="20"/>
        <v>143</v>
      </c>
      <c r="W19" s="219">
        <f t="shared" si="20"/>
        <v>14</v>
      </c>
      <c r="X19" s="219">
        <f t="shared" si="20"/>
        <v>13</v>
      </c>
      <c r="Y19" s="219">
        <f t="shared" si="20"/>
        <v>0.33069396353576769</v>
      </c>
      <c r="Z19" s="219">
        <f t="shared" si="20"/>
        <v>3.5</v>
      </c>
      <c r="AA19" s="219">
        <f t="shared" si="20"/>
        <v>2.0690142601946393</v>
      </c>
      <c r="AB19" s="219">
        <f t="shared" si="20"/>
        <v>0.6029411764705882</v>
      </c>
      <c r="AN19" s="297"/>
      <c r="AO19" s="288" t="s">
        <v>15</v>
      </c>
      <c r="AP19" s="289"/>
      <c r="AQ19" s="289"/>
      <c r="AR19" s="219">
        <f>MIN(AR4:AR15)</f>
        <v>14</v>
      </c>
      <c r="AS19" s="219">
        <f t="shared" ref="AS19:BD19" si="21">MIN(AS4:AS15)</f>
        <v>52</v>
      </c>
      <c r="AT19" s="219">
        <f t="shared" si="21"/>
        <v>3</v>
      </c>
      <c r="AU19" s="219">
        <f t="shared" si="21"/>
        <v>12</v>
      </c>
      <c r="AV19" s="219">
        <f t="shared" si="21"/>
        <v>3</v>
      </c>
      <c r="AW19" s="219">
        <f t="shared" si="21"/>
        <v>23</v>
      </c>
      <c r="AX19" s="219">
        <f t="shared" si="21"/>
        <v>143</v>
      </c>
      <c r="AY19" s="219">
        <f t="shared" si="21"/>
        <v>14</v>
      </c>
      <c r="AZ19" s="219">
        <f t="shared" si="21"/>
        <v>17</v>
      </c>
      <c r="BA19" s="219">
        <f t="shared" si="21"/>
        <v>0.35136233625675317</v>
      </c>
      <c r="BB19" s="219">
        <f t="shared" si="21"/>
        <v>3.5</v>
      </c>
      <c r="BC19" s="219">
        <f t="shared" si="21"/>
        <v>2.7056340325622208</v>
      </c>
      <c r="BD19" s="219">
        <f t="shared" si="21"/>
        <v>0.65277777777777779</v>
      </c>
    </row>
    <row r="20" spans="12:56" x14ac:dyDescent="0.25">
      <c r="L20" s="297"/>
      <c r="M20" s="288" t="s">
        <v>54</v>
      </c>
      <c r="N20" s="289"/>
      <c r="O20" s="289"/>
      <c r="P20" s="219">
        <f>MAX(P4:P15)</f>
        <v>23</v>
      </c>
      <c r="Q20" s="219">
        <f t="shared" ref="Q20:AB20" si="22">MAX(Q4:Q15)</f>
        <v>713</v>
      </c>
      <c r="R20" s="219">
        <f t="shared" si="22"/>
        <v>54</v>
      </c>
      <c r="S20" s="219">
        <f t="shared" si="22"/>
        <v>24</v>
      </c>
      <c r="T20" s="219">
        <f t="shared" si="22"/>
        <v>11</v>
      </c>
      <c r="U20" s="219">
        <f t="shared" si="22"/>
        <v>80</v>
      </c>
      <c r="V20" s="219">
        <f t="shared" si="22"/>
        <v>600</v>
      </c>
      <c r="W20" s="219">
        <f t="shared" si="22"/>
        <v>23</v>
      </c>
      <c r="X20" s="219">
        <f t="shared" si="22"/>
        <v>76</v>
      </c>
      <c r="Y20" s="219">
        <f t="shared" si="22"/>
        <v>2.174948760177549</v>
      </c>
      <c r="Z20" s="219">
        <f t="shared" si="22"/>
        <v>5.75</v>
      </c>
      <c r="AA20" s="219">
        <f t="shared" si="22"/>
        <v>12.095775674984045</v>
      </c>
      <c r="AB20" s="219">
        <f t="shared" si="22"/>
        <v>0.97333333333333338</v>
      </c>
      <c r="AN20" s="297"/>
      <c r="AO20" s="288" t="s">
        <v>54</v>
      </c>
      <c r="AP20" s="289"/>
      <c r="AQ20" s="289"/>
      <c r="AR20" s="219">
        <f>MAX(AR4:AR15)</f>
        <v>22</v>
      </c>
      <c r="AS20" s="219">
        <f t="shared" ref="AS20:BD20" si="23">MAX(AS4:AS15)</f>
        <v>713</v>
      </c>
      <c r="AT20" s="219">
        <f t="shared" si="23"/>
        <v>50</v>
      </c>
      <c r="AU20" s="219">
        <f t="shared" si="23"/>
        <v>26</v>
      </c>
      <c r="AV20" s="219">
        <f t="shared" si="23"/>
        <v>11</v>
      </c>
      <c r="AW20" s="219">
        <f t="shared" si="23"/>
        <v>80</v>
      </c>
      <c r="AX20" s="219">
        <f t="shared" si="23"/>
        <v>600</v>
      </c>
      <c r="AY20" s="219">
        <f t="shared" si="23"/>
        <v>22</v>
      </c>
      <c r="AZ20" s="219">
        <f t="shared" si="23"/>
        <v>76</v>
      </c>
      <c r="BA20" s="219">
        <f t="shared" si="23"/>
        <v>1.6631961107240081</v>
      </c>
      <c r="BB20" s="219">
        <f t="shared" si="23"/>
        <v>5.5</v>
      </c>
      <c r="BC20" s="219">
        <f t="shared" si="23"/>
        <v>12.095775674984045</v>
      </c>
      <c r="BD20" s="219">
        <f t="shared" si="23"/>
        <v>0.96296296296296291</v>
      </c>
    </row>
    <row r="21" spans="12:56" x14ac:dyDescent="0.25">
      <c r="L21" s="297"/>
      <c r="M21" s="288" t="s">
        <v>117</v>
      </c>
      <c r="N21" s="289"/>
      <c r="O21" s="289"/>
      <c r="P21" s="213">
        <f>(MAX(P4:P15)-MIN(P4:P15))</f>
        <v>9</v>
      </c>
      <c r="Q21" s="213">
        <f t="shared" ref="Q21:AB21" si="24">(MAX(Q4:Q15)-MIN(Q4:Q15))</f>
        <v>661</v>
      </c>
      <c r="R21" s="213">
        <f t="shared" si="24"/>
        <v>52</v>
      </c>
      <c r="S21" s="213">
        <f t="shared" si="24"/>
        <v>13</v>
      </c>
      <c r="T21" s="213">
        <f t="shared" si="24"/>
        <v>8</v>
      </c>
      <c r="U21" s="213">
        <f t="shared" si="24"/>
        <v>59</v>
      </c>
      <c r="V21" s="213">
        <f t="shared" si="24"/>
        <v>457</v>
      </c>
      <c r="W21" s="213">
        <f t="shared" si="24"/>
        <v>9</v>
      </c>
      <c r="X21" s="213">
        <f t="shared" si="24"/>
        <v>63</v>
      </c>
      <c r="Y21" s="213">
        <f t="shared" si="24"/>
        <v>1.8442547966417813</v>
      </c>
      <c r="Z21" s="213">
        <f t="shared" si="24"/>
        <v>2.25</v>
      </c>
      <c r="AA21" s="213">
        <f t="shared" si="24"/>
        <v>10.026761414789405</v>
      </c>
      <c r="AB21" s="213">
        <f t="shared" si="24"/>
        <v>0.37039215686274518</v>
      </c>
      <c r="AN21" s="297"/>
      <c r="AO21" s="288" t="s">
        <v>117</v>
      </c>
      <c r="AP21" s="289"/>
      <c r="AQ21" s="289"/>
      <c r="AR21" s="213">
        <f>(MAX(AR4:AR15)-MIN(AR4:AR15))</f>
        <v>8</v>
      </c>
      <c r="AS21" s="213">
        <f t="shared" ref="AS21:BD21" si="25">(MAX(AS4:AS15)-MIN(AS4:AS15))</f>
        <v>661</v>
      </c>
      <c r="AT21" s="213">
        <f t="shared" si="25"/>
        <v>47</v>
      </c>
      <c r="AU21" s="213">
        <f t="shared" si="25"/>
        <v>14</v>
      </c>
      <c r="AV21" s="213">
        <f t="shared" si="25"/>
        <v>8</v>
      </c>
      <c r="AW21" s="213">
        <f t="shared" si="25"/>
        <v>57</v>
      </c>
      <c r="AX21" s="213">
        <f t="shared" si="25"/>
        <v>457</v>
      </c>
      <c r="AY21" s="213">
        <f t="shared" si="25"/>
        <v>8</v>
      </c>
      <c r="AZ21" s="213">
        <f t="shared" si="25"/>
        <v>59</v>
      </c>
      <c r="BA21" s="213">
        <f t="shared" si="25"/>
        <v>1.3118337744672548</v>
      </c>
      <c r="BB21" s="213">
        <f t="shared" si="25"/>
        <v>2</v>
      </c>
      <c r="BC21" s="213">
        <f t="shared" si="25"/>
        <v>9.390141642421824</v>
      </c>
      <c r="BD21" s="213">
        <f t="shared" si="25"/>
        <v>0.31018518518518512</v>
      </c>
    </row>
    <row r="22" spans="12:56" ht="15.75" thickBot="1" x14ac:dyDescent="0.3">
      <c r="L22" s="298"/>
      <c r="M22" s="299" t="s">
        <v>118</v>
      </c>
      <c r="N22" s="300"/>
      <c r="O22" s="300"/>
      <c r="P22" s="221">
        <f>(QUARTILE(P4:P15,3)-QUARTILE(P4:P15,1))/P18</f>
        <v>0.19444444444444445</v>
      </c>
      <c r="Q22" s="221">
        <f t="shared" ref="Q22:AB22" si="26">(QUARTILE(Q4:Q15,3)-QUARTILE(Q4:Q15,1))/Q18</f>
        <v>1.3111111111111111</v>
      </c>
      <c r="R22" s="221">
        <f t="shared" si="26"/>
        <v>1.5833333333333333</v>
      </c>
      <c r="S22" s="221">
        <f t="shared" si="26"/>
        <v>0.22727272727272727</v>
      </c>
      <c r="T22" s="221">
        <f t="shared" si="26"/>
        <v>0.4</v>
      </c>
      <c r="U22" s="221">
        <f t="shared" si="26"/>
        <v>0.27272727272727271</v>
      </c>
      <c r="V22" s="221">
        <f t="shared" si="26"/>
        <v>0.62048192771084343</v>
      </c>
      <c r="W22" s="221">
        <f t="shared" si="26"/>
        <v>0.19444444444444445</v>
      </c>
      <c r="X22" s="221">
        <f t="shared" si="26"/>
        <v>0.3392857142857143</v>
      </c>
      <c r="Y22" s="221">
        <f t="shared" si="26"/>
        <v>0.37780365769496216</v>
      </c>
      <c r="Z22" s="221">
        <f t="shared" si="26"/>
        <v>0.19444444444444445</v>
      </c>
      <c r="AA22" s="221">
        <f t="shared" si="26"/>
        <v>0.3392857142857143</v>
      </c>
      <c r="AB22" s="221">
        <f t="shared" si="26"/>
        <v>9.3711034141514202E-2</v>
      </c>
      <c r="AN22" s="298"/>
      <c r="AO22" s="299" t="s">
        <v>118</v>
      </c>
      <c r="AP22" s="300"/>
      <c r="AQ22" s="300"/>
      <c r="AR22" s="221">
        <f>(QUARTILE(AR4:AR15,3)-QUARTILE(AR4:AR15,1))/AR18</f>
        <v>0.19444444444444445</v>
      </c>
      <c r="AS22" s="221">
        <f t="shared" ref="AS22:BD22" si="27">(QUARTILE(AS4:AS15,3)-QUARTILE(AS4:AS15,1))/AS18</f>
        <v>1.3111111111111111</v>
      </c>
      <c r="AT22" s="221">
        <f t="shared" si="27"/>
        <v>1.4166666666666667</v>
      </c>
      <c r="AU22" s="221">
        <f t="shared" si="27"/>
        <v>0.27272727272727271</v>
      </c>
      <c r="AV22" s="221">
        <f t="shared" si="27"/>
        <v>0.4</v>
      </c>
      <c r="AW22" s="221">
        <f t="shared" si="27"/>
        <v>0.30303030303030304</v>
      </c>
      <c r="AX22" s="221">
        <f t="shared" si="27"/>
        <v>0.62048192771084343</v>
      </c>
      <c r="AY22" s="221">
        <f t="shared" si="27"/>
        <v>0.19444444444444445</v>
      </c>
      <c r="AZ22" s="221">
        <f t="shared" si="27"/>
        <v>0.34482758620689657</v>
      </c>
      <c r="BA22" s="221">
        <f t="shared" si="27"/>
        <v>0.36941391941391943</v>
      </c>
      <c r="BB22" s="221">
        <f t="shared" si="27"/>
        <v>0.19444444444444445</v>
      </c>
      <c r="BC22" s="221">
        <f t="shared" si="27"/>
        <v>0.34482758620689652</v>
      </c>
      <c r="BD22" s="221">
        <f t="shared" si="27"/>
        <v>7.5929185776657818E-2</v>
      </c>
    </row>
    <row r="23" spans="12:56" ht="15.75" thickBot="1" x14ac:dyDescent="0.3">
      <c r="L23" s="76"/>
      <c r="M23" s="76"/>
      <c r="N23" s="76"/>
      <c r="O23" s="76"/>
      <c r="P23" s="76"/>
      <c r="Q23" s="76"/>
      <c r="R23" s="76"/>
      <c r="S23" s="76"/>
      <c r="T23" s="76"/>
      <c r="U23" s="76"/>
      <c r="V23" s="76"/>
      <c r="W23" s="76"/>
      <c r="X23" s="76"/>
      <c r="Y23" s="76"/>
      <c r="Z23" s="76"/>
      <c r="AA23" s="76"/>
      <c r="AB23" s="76"/>
      <c r="AN23" s="76"/>
      <c r="AO23" s="76"/>
      <c r="AP23" s="76"/>
      <c r="AQ23" s="76"/>
      <c r="AR23" s="76"/>
      <c r="AS23" s="76"/>
      <c r="AT23" s="76"/>
      <c r="AU23" s="76"/>
      <c r="AV23" s="76"/>
      <c r="AW23" s="76"/>
      <c r="AX23" s="76"/>
      <c r="AY23" s="76"/>
      <c r="AZ23" s="76"/>
      <c r="BA23" s="76"/>
      <c r="BB23" s="76"/>
      <c r="BC23" s="76"/>
      <c r="BD23" s="76"/>
    </row>
    <row r="24" spans="12:56" x14ac:dyDescent="0.25">
      <c r="L24" s="294" t="s">
        <v>60</v>
      </c>
      <c r="M24" s="295" t="s">
        <v>115</v>
      </c>
      <c r="N24" s="296"/>
      <c r="O24" s="296"/>
      <c r="P24" s="217">
        <f>AVERAGE(P4:P8)</f>
        <v>19.75</v>
      </c>
      <c r="Q24" s="217">
        <f t="shared" ref="Q24:AB24" si="28">AVERAGE(Q4:Q8)</f>
        <v>75</v>
      </c>
      <c r="R24" s="217">
        <f t="shared" si="28"/>
        <v>8.75</v>
      </c>
      <c r="S24" s="217">
        <f t="shared" si="28"/>
        <v>22.25</v>
      </c>
      <c r="T24" s="217">
        <f t="shared" si="28"/>
        <v>6.75</v>
      </c>
      <c r="U24" s="217">
        <f t="shared" si="28"/>
        <v>37.75</v>
      </c>
      <c r="V24" s="217">
        <f t="shared" si="28"/>
        <v>343.25</v>
      </c>
      <c r="W24" s="217">
        <f t="shared" si="28"/>
        <v>19.75</v>
      </c>
      <c r="X24" s="217">
        <f t="shared" si="28"/>
        <v>31</v>
      </c>
      <c r="Y24" s="217">
        <f t="shared" si="28"/>
        <v>1.0404969671653279</v>
      </c>
      <c r="Z24" s="217">
        <f t="shared" si="28"/>
        <v>4.9375</v>
      </c>
      <c r="AA24" s="217">
        <f t="shared" si="28"/>
        <v>4.9338032358487558</v>
      </c>
      <c r="AB24" s="217">
        <f t="shared" si="28"/>
        <v>0.92238324221065793</v>
      </c>
      <c r="AN24" s="294" t="s">
        <v>60</v>
      </c>
      <c r="AO24" s="295" t="s">
        <v>115</v>
      </c>
      <c r="AP24" s="296"/>
      <c r="AQ24" s="296"/>
      <c r="AR24" s="217">
        <f>AVERAGE(AR4:AR8)</f>
        <v>19.75</v>
      </c>
      <c r="AS24" s="217">
        <f t="shared" ref="AS24:BD24" si="29">AVERAGE(AS4:AS8)</f>
        <v>75</v>
      </c>
      <c r="AT24" s="217">
        <f t="shared" si="29"/>
        <v>8.25</v>
      </c>
      <c r="AU24" s="217">
        <f t="shared" si="29"/>
        <v>23.25</v>
      </c>
      <c r="AV24" s="217">
        <f t="shared" si="29"/>
        <v>6.5</v>
      </c>
      <c r="AW24" s="217">
        <f t="shared" si="29"/>
        <v>38</v>
      </c>
      <c r="AX24" s="217">
        <f t="shared" si="29"/>
        <v>343.25</v>
      </c>
      <c r="AY24" s="217">
        <f t="shared" si="29"/>
        <v>19.75</v>
      </c>
      <c r="AZ24" s="217">
        <f t="shared" si="29"/>
        <v>31.5</v>
      </c>
      <c r="BA24" s="217">
        <f t="shared" si="29"/>
        <v>1.0140737353104625</v>
      </c>
      <c r="BB24" s="217">
        <f t="shared" si="29"/>
        <v>4.9375</v>
      </c>
      <c r="BC24" s="217">
        <f t="shared" si="29"/>
        <v>5.0133807073947034</v>
      </c>
      <c r="BD24" s="217">
        <f t="shared" si="29"/>
        <v>0.92704266564386317</v>
      </c>
    </row>
    <row r="25" spans="12:56" x14ac:dyDescent="0.25">
      <c r="L25" s="297"/>
      <c r="M25" s="288" t="s">
        <v>116</v>
      </c>
      <c r="N25" s="289"/>
      <c r="O25" s="289"/>
      <c r="P25" s="219">
        <f>MEDIAN(P4:P8)</f>
        <v>19.5</v>
      </c>
      <c r="Q25" s="219">
        <f t="shared" ref="Q25:AB25" si="30">MEDIAN(Q4:Q8)</f>
        <v>77.5</v>
      </c>
      <c r="R25" s="219">
        <f t="shared" si="30"/>
        <v>5.5</v>
      </c>
      <c r="S25" s="219">
        <f t="shared" si="30"/>
        <v>23</v>
      </c>
      <c r="T25" s="219">
        <f t="shared" si="30"/>
        <v>5.5</v>
      </c>
      <c r="U25" s="219">
        <f t="shared" si="30"/>
        <v>33.5</v>
      </c>
      <c r="V25" s="219">
        <f t="shared" si="30"/>
        <v>322</v>
      </c>
      <c r="W25" s="219">
        <f t="shared" si="30"/>
        <v>19.5</v>
      </c>
      <c r="X25" s="219">
        <f t="shared" si="30"/>
        <v>28.5</v>
      </c>
      <c r="Y25" s="219">
        <f t="shared" si="30"/>
        <v>1.0736354204078418</v>
      </c>
      <c r="Z25" s="219">
        <f t="shared" si="30"/>
        <v>4.875</v>
      </c>
      <c r="AA25" s="219">
        <f t="shared" si="30"/>
        <v>4.5359158781190176</v>
      </c>
      <c r="AB25" s="219">
        <f t="shared" si="30"/>
        <v>0.94182530795072794</v>
      </c>
      <c r="AN25" s="297"/>
      <c r="AO25" s="288" t="s">
        <v>116</v>
      </c>
      <c r="AP25" s="289"/>
      <c r="AQ25" s="289"/>
      <c r="AR25" s="219">
        <f>MEDIAN(AR4:AR8)</f>
        <v>19.5</v>
      </c>
      <c r="AS25" s="219">
        <f t="shared" ref="AS25:BD25" si="31">MEDIAN(AS4:AS8)</f>
        <v>77.5</v>
      </c>
      <c r="AT25" s="219">
        <f t="shared" si="31"/>
        <v>5.5</v>
      </c>
      <c r="AU25" s="219">
        <f t="shared" si="31"/>
        <v>24</v>
      </c>
      <c r="AV25" s="219">
        <f t="shared" si="31"/>
        <v>5.5</v>
      </c>
      <c r="AW25" s="219">
        <f t="shared" si="31"/>
        <v>34</v>
      </c>
      <c r="AX25" s="219">
        <f t="shared" si="31"/>
        <v>322</v>
      </c>
      <c r="AY25" s="219">
        <f t="shared" si="31"/>
        <v>19.5</v>
      </c>
      <c r="AZ25" s="219">
        <f t="shared" si="31"/>
        <v>29.5</v>
      </c>
      <c r="BA25" s="219">
        <f t="shared" si="31"/>
        <v>1.0372672295904231</v>
      </c>
      <c r="BB25" s="219">
        <f t="shared" si="31"/>
        <v>4.875</v>
      </c>
      <c r="BC25" s="219">
        <f t="shared" si="31"/>
        <v>4.6950708212109129</v>
      </c>
      <c r="BD25" s="219">
        <f t="shared" si="31"/>
        <v>0.94250603467193339</v>
      </c>
    </row>
    <row r="26" spans="12:56" x14ac:dyDescent="0.25">
      <c r="L26" s="297"/>
      <c r="M26" s="288" t="s">
        <v>15</v>
      </c>
      <c r="N26" s="289"/>
      <c r="O26" s="289"/>
      <c r="P26" s="219">
        <f>MIN(P4:P8)</f>
        <v>18</v>
      </c>
      <c r="Q26" s="219">
        <f t="shared" ref="Q26:AB26" si="32">MIN(Q4:Q8)</f>
        <v>55</v>
      </c>
      <c r="R26" s="219">
        <f t="shared" si="32"/>
        <v>4</v>
      </c>
      <c r="S26" s="219">
        <f t="shared" si="32"/>
        <v>19</v>
      </c>
      <c r="T26" s="219">
        <f t="shared" si="32"/>
        <v>5</v>
      </c>
      <c r="U26" s="219">
        <f t="shared" si="32"/>
        <v>29</v>
      </c>
      <c r="V26" s="219">
        <f t="shared" si="32"/>
        <v>208</v>
      </c>
      <c r="W26" s="219">
        <f t="shared" si="32"/>
        <v>18</v>
      </c>
      <c r="X26" s="219">
        <f t="shared" si="32"/>
        <v>23</v>
      </c>
      <c r="Y26" s="219">
        <f t="shared" si="32"/>
        <v>0.78539816339744828</v>
      </c>
      <c r="Z26" s="219">
        <f t="shared" si="32"/>
        <v>4.5</v>
      </c>
      <c r="AA26" s="219">
        <f t="shared" si="32"/>
        <v>3.6605636911135928</v>
      </c>
      <c r="AB26" s="219">
        <f t="shared" si="32"/>
        <v>0.8529411764705882</v>
      </c>
      <c r="AN26" s="297"/>
      <c r="AO26" s="288" t="s">
        <v>15</v>
      </c>
      <c r="AP26" s="289"/>
      <c r="AQ26" s="289"/>
      <c r="AR26" s="219">
        <f>MIN(AR4:AR8)</f>
        <v>18</v>
      </c>
      <c r="AS26" s="219">
        <f t="shared" ref="AS26:BD26" si="33">MIN(AS4:AS8)</f>
        <v>55</v>
      </c>
      <c r="AT26" s="219">
        <f t="shared" si="33"/>
        <v>4</v>
      </c>
      <c r="AU26" s="219">
        <f t="shared" si="33"/>
        <v>20</v>
      </c>
      <c r="AV26" s="219">
        <f t="shared" si="33"/>
        <v>4</v>
      </c>
      <c r="AW26" s="219">
        <f t="shared" si="33"/>
        <v>30</v>
      </c>
      <c r="AX26" s="219">
        <f t="shared" si="33"/>
        <v>208</v>
      </c>
      <c r="AY26" s="219">
        <f t="shared" si="33"/>
        <v>18</v>
      </c>
      <c r="AZ26" s="219">
        <f t="shared" si="33"/>
        <v>24</v>
      </c>
      <c r="BA26" s="219">
        <f t="shared" si="33"/>
        <v>0.80366323696483088</v>
      </c>
      <c r="BB26" s="219">
        <f t="shared" si="33"/>
        <v>4.5</v>
      </c>
      <c r="BC26" s="219">
        <f t="shared" si="33"/>
        <v>3.8197186342054881</v>
      </c>
      <c r="BD26" s="219">
        <f t="shared" si="33"/>
        <v>0.86861313868613144</v>
      </c>
    </row>
    <row r="27" spans="12:56" x14ac:dyDescent="0.25">
      <c r="L27" s="297"/>
      <c r="M27" s="288" t="s">
        <v>54</v>
      </c>
      <c r="N27" s="289"/>
      <c r="O27" s="289"/>
      <c r="P27" s="219">
        <f>MAX(P4:P8)</f>
        <v>22</v>
      </c>
      <c r="Q27" s="219">
        <f t="shared" ref="Q27:AB27" si="34">MAX(Q4:Q8)</f>
        <v>90</v>
      </c>
      <c r="R27" s="219">
        <f t="shared" si="34"/>
        <v>20</v>
      </c>
      <c r="S27" s="219">
        <f t="shared" si="34"/>
        <v>24</v>
      </c>
      <c r="T27" s="219">
        <f t="shared" si="34"/>
        <v>11</v>
      </c>
      <c r="U27" s="219">
        <f t="shared" si="34"/>
        <v>55</v>
      </c>
      <c r="V27" s="219">
        <f t="shared" si="34"/>
        <v>521</v>
      </c>
      <c r="W27" s="219">
        <f t="shared" si="34"/>
        <v>22</v>
      </c>
      <c r="X27" s="219">
        <f t="shared" si="34"/>
        <v>44</v>
      </c>
      <c r="Y27" s="219">
        <f t="shared" si="34"/>
        <v>1.2293188644481801</v>
      </c>
      <c r="Z27" s="219">
        <f t="shared" si="34"/>
        <v>5.5</v>
      </c>
      <c r="AA27" s="219">
        <f t="shared" si="34"/>
        <v>7.0028174960433951</v>
      </c>
      <c r="AB27" s="219">
        <f t="shared" si="34"/>
        <v>0.95294117647058818</v>
      </c>
      <c r="AN27" s="297"/>
      <c r="AO27" s="288" t="s">
        <v>54</v>
      </c>
      <c r="AP27" s="289"/>
      <c r="AQ27" s="289"/>
      <c r="AR27" s="219">
        <f>MAX(AR4:AR8)</f>
        <v>22</v>
      </c>
      <c r="AS27" s="219">
        <f t="shared" ref="AS27:BD27" si="35">MAX(AS4:AS8)</f>
        <v>90</v>
      </c>
      <c r="AT27" s="219">
        <f t="shared" si="35"/>
        <v>18</v>
      </c>
      <c r="AU27" s="219">
        <f t="shared" si="35"/>
        <v>25</v>
      </c>
      <c r="AV27" s="219">
        <f t="shared" si="35"/>
        <v>11</v>
      </c>
      <c r="AW27" s="219">
        <f t="shared" si="35"/>
        <v>54</v>
      </c>
      <c r="AX27" s="219">
        <f t="shared" si="35"/>
        <v>521</v>
      </c>
      <c r="AY27" s="219">
        <f t="shared" si="35"/>
        <v>22</v>
      </c>
      <c r="AZ27" s="219">
        <f t="shared" si="35"/>
        <v>43</v>
      </c>
      <c r="BA27" s="219">
        <f t="shared" si="35"/>
        <v>1.1780972450961724</v>
      </c>
      <c r="BB27" s="219">
        <f t="shared" si="35"/>
        <v>5.5</v>
      </c>
      <c r="BC27" s="219">
        <f t="shared" si="35"/>
        <v>6.8436625529514998</v>
      </c>
      <c r="BD27" s="219">
        <f t="shared" si="35"/>
        <v>0.95454545454545459</v>
      </c>
    </row>
    <row r="28" spans="12:56" x14ac:dyDescent="0.25">
      <c r="L28" s="297"/>
      <c r="M28" s="288" t="s">
        <v>117</v>
      </c>
      <c r="N28" s="289"/>
      <c r="O28" s="289"/>
      <c r="P28" s="213">
        <f>(MAX(P4:P8)-MIN(P5:P9))</f>
        <v>4</v>
      </c>
      <c r="Q28" s="213">
        <f t="shared" ref="Q28:AB28" si="36">(MAX(Q4:Q8)-MIN(Q5:Q9))</f>
        <v>35</v>
      </c>
      <c r="R28" s="213">
        <f t="shared" si="36"/>
        <v>16</v>
      </c>
      <c r="S28" s="213">
        <f t="shared" si="36"/>
        <v>7</v>
      </c>
      <c r="T28" s="213">
        <f t="shared" si="36"/>
        <v>6</v>
      </c>
      <c r="U28" s="213">
        <f t="shared" si="36"/>
        <v>26</v>
      </c>
      <c r="V28" s="213">
        <f t="shared" si="36"/>
        <v>313</v>
      </c>
      <c r="W28" s="213">
        <f t="shared" si="36"/>
        <v>4</v>
      </c>
      <c r="X28" s="213">
        <f t="shared" si="36"/>
        <v>21</v>
      </c>
      <c r="Y28" s="213">
        <f t="shared" si="36"/>
        <v>0.44392070105073178</v>
      </c>
      <c r="Z28" s="213">
        <f t="shared" si="36"/>
        <v>1</v>
      </c>
      <c r="AA28" s="213">
        <f t="shared" si="36"/>
        <v>3.3422538049298023</v>
      </c>
      <c r="AB28" s="213">
        <f t="shared" si="36"/>
        <v>9.9999999999999978E-2</v>
      </c>
      <c r="AN28" s="297"/>
      <c r="AO28" s="288" t="s">
        <v>117</v>
      </c>
      <c r="AP28" s="289"/>
      <c r="AQ28" s="289"/>
      <c r="AR28" s="213">
        <f>(MAX(AR4:AR8)-MIN(AR5:AR9))</f>
        <v>4</v>
      </c>
      <c r="AS28" s="213">
        <f t="shared" ref="AS28:BD28" si="37">(MAX(AS4:AS8)-MIN(AS5:AS9))</f>
        <v>35</v>
      </c>
      <c r="AT28" s="213">
        <f t="shared" si="37"/>
        <v>14</v>
      </c>
      <c r="AU28" s="213">
        <f t="shared" si="37"/>
        <v>7</v>
      </c>
      <c r="AV28" s="213">
        <f t="shared" si="37"/>
        <v>7</v>
      </c>
      <c r="AW28" s="213">
        <f t="shared" si="37"/>
        <v>24</v>
      </c>
      <c r="AX28" s="213">
        <f t="shared" si="37"/>
        <v>313</v>
      </c>
      <c r="AY28" s="213">
        <f t="shared" si="37"/>
        <v>4</v>
      </c>
      <c r="AZ28" s="213">
        <f t="shared" si="37"/>
        <v>19</v>
      </c>
      <c r="BA28" s="213">
        <f t="shared" si="37"/>
        <v>0.37443400813134153</v>
      </c>
      <c r="BB28" s="213">
        <f t="shared" si="37"/>
        <v>1</v>
      </c>
      <c r="BC28" s="213">
        <f t="shared" si="37"/>
        <v>3.0239439187460118</v>
      </c>
      <c r="BD28" s="213">
        <f t="shared" si="37"/>
        <v>8.593231585932315E-2</v>
      </c>
    </row>
    <row r="29" spans="12:56" ht="15.75" thickBot="1" x14ac:dyDescent="0.3">
      <c r="L29" s="298"/>
      <c r="M29" s="299" t="s">
        <v>118</v>
      </c>
      <c r="N29" s="300"/>
      <c r="O29" s="300"/>
      <c r="P29" s="221">
        <f>(QUARTILE(P4:P8,3)-QUARTILE(P4:P8,1))/P25</f>
        <v>0.16666666666666666</v>
      </c>
      <c r="Q29" s="221">
        <f t="shared" ref="Q29:AB29" si="38">(QUARTILE(Q4:Q8,3)-QUARTILE(Q4:Q8,1))/Q25</f>
        <v>0.2</v>
      </c>
      <c r="R29" s="221">
        <f t="shared" si="38"/>
        <v>0.86363636363636365</v>
      </c>
      <c r="S29" s="221">
        <f t="shared" si="38"/>
        <v>5.434782608695652E-2</v>
      </c>
      <c r="T29" s="221">
        <f t="shared" si="38"/>
        <v>0.40909090909090912</v>
      </c>
      <c r="U29" s="221">
        <f t="shared" si="38"/>
        <v>0.21641791044776118</v>
      </c>
      <c r="V29" s="221">
        <f t="shared" si="38"/>
        <v>0.28959627329192544</v>
      </c>
      <c r="W29" s="221">
        <f t="shared" si="38"/>
        <v>0.16666666666666666</v>
      </c>
      <c r="X29" s="221">
        <f t="shared" si="38"/>
        <v>0.21052631578947367</v>
      </c>
      <c r="Y29" s="221">
        <f t="shared" si="38"/>
        <v>0.19255777516647091</v>
      </c>
      <c r="Z29" s="221">
        <f t="shared" si="38"/>
        <v>0.16666666666666666</v>
      </c>
      <c r="AA29" s="221">
        <f t="shared" si="38"/>
        <v>0.21052631578947356</v>
      </c>
      <c r="AB29" s="221">
        <f t="shared" si="38"/>
        <v>3.4480708638011962E-2</v>
      </c>
      <c r="AN29" s="298"/>
      <c r="AO29" s="299" t="s">
        <v>118</v>
      </c>
      <c r="AP29" s="300"/>
      <c r="AQ29" s="300"/>
      <c r="AR29" s="221">
        <f>(QUARTILE(AR4:AR8,3)-QUARTILE(AR4:AR8,1))/AR25</f>
        <v>0.16666666666666666</v>
      </c>
      <c r="AS29" s="221">
        <f t="shared" ref="AS29:BD29" si="39">(QUARTILE(AS4:AS8,3)-QUARTILE(AS4:AS8,1))/AS25</f>
        <v>0.2</v>
      </c>
      <c r="AT29" s="221">
        <f t="shared" si="39"/>
        <v>0.77272727272727271</v>
      </c>
      <c r="AU29" s="221">
        <f t="shared" si="39"/>
        <v>5.2083333333333336E-2</v>
      </c>
      <c r="AV29" s="221">
        <f t="shared" si="39"/>
        <v>0.45454545454545453</v>
      </c>
      <c r="AW29" s="221">
        <f t="shared" si="39"/>
        <v>0.22058823529411764</v>
      </c>
      <c r="AX29" s="221">
        <f t="shared" si="39"/>
        <v>0.28959627329192544</v>
      </c>
      <c r="AY29" s="221">
        <f t="shared" si="39"/>
        <v>0.16666666666666666</v>
      </c>
      <c r="AZ29" s="221">
        <f t="shared" si="39"/>
        <v>0.1864406779661017</v>
      </c>
      <c r="BA29" s="221">
        <f t="shared" si="39"/>
        <v>0.18032363835084103</v>
      </c>
      <c r="BB29" s="221">
        <f t="shared" si="39"/>
        <v>0.16666666666666666</v>
      </c>
      <c r="BC29" s="221">
        <f t="shared" si="39"/>
        <v>0.18644067796610159</v>
      </c>
      <c r="BD29" s="221">
        <f t="shared" si="39"/>
        <v>2.8730707995979893E-2</v>
      </c>
    </row>
    <row r="30" spans="12:56" ht="15.75" thickBot="1" x14ac:dyDescent="0.3">
      <c r="L30" s="76"/>
      <c r="M30" s="76"/>
      <c r="N30" s="76"/>
      <c r="O30" s="76"/>
      <c r="P30" s="76"/>
      <c r="Q30" s="76"/>
      <c r="R30" s="76"/>
      <c r="S30" s="76"/>
      <c r="T30" s="76"/>
      <c r="U30" s="76"/>
      <c r="V30" s="76"/>
      <c r="W30" s="76"/>
      <c r="X30" s="76"/>
      <c r="Y30" s="76"/>
      <c r="Z30" s="76"/>
      <c r="AA30" s="76"/>
      <c r="AB30" s="76"/>
      <c r="AN30" s="76"/>
      <c r="AO30" s="76"/>
      <c r="AP30" s="76"/>
      <c r="AQ30" s="76"/>
      <c r="AR30" s="76"/>
      <c r="AS30" s="76"/>
      <c r="AT30" s="76"/>
      <c r="AU30" s="76"/>
      <c r="AV30" s="76"/>
      <c r="AW30" s="76"/>
      <c r="AX30" s="76"/>
      <c r="AY30" s="76"/>
      <c r="AZ30" s="76"/>
      <c r="BA30" s="76"/>
      <c r="BB30" s="76"/>
      <c r="BC30" s="76"/>
      <c r="BD30" s="76"/>
    </row>
    <row r="31" spans="12:56" x14ac:dyDescent="0.25">
      <c r="L31" s="294" t="s">
        <v>60</v>
      </c>
      <c r="M31" s="295" t="s">
        <v>115</v>
      </c>
      <c r="N31" s="296"/>
      <c r="O31" s="296"/>
      <c r="P31" s="217">
        <f>AVERAGE(P9:P15)</f>
        <v>17.285714285714285</v>
      </c>
      <c r="Q31" s="217">
        <f t="shared" ref="Q31:AB31" si="40">AVERAGE(Q9:Q15)</f>
        <v>242.28571428571428</v>
      </c>
      <c r="R31" s="217">
        <f t="shared" si="40"/>
        <v>13.857142857142858</v>
      </c>
      <c r="S31" s="217">
        <f t="shared" si="40"/>
        <v>17.857142857142858</v>
      </c>
      <c r="T31" s="217">
        <f t="shared" si="40"/>
        <v>4.8571428571428568</v>
      </c>
      <c r="U31" s="217">
        <f t="shared" si="40"/>
        <v>36.571428571428569</v>
      </c>
      <c r="V31" s="217">
        <f t="shared" si="40"/>
        <v>328.71428571428572</v>
      </c>
      <c r="W31" s="217">
        <f t="shared" si="40"/>
        <v>17.285714285714285</v>
      </c>
      <c r="X31" s="217">
        <f t="shared" si="40"/>
        <v>31.714285714285715</v>
      </c>
      <c r="Y31" s="217">
        <f t="shared" si="40"/>
        <v>1.1351919249532121</v>
      </c>
      <c r="Z31" s="217">
        <f t="shared" si="40"/>
        <v>4.3214285714285712</v>
      </c>
      <c r="AA31" s="217">
        <f t="shared" si="40"/>
        <v>5.0474853380572515</v>
      </c>
      <c r="AB31" s="217">
        <f t="shared" si="40"/>
        <v>0.86891600414095282</v>
      </c>
      <c r="AN31" s="294" t="s">
        <v>60</v>
      </c>
      <c r="AO31" s="295" t="s">
        <v>115</v>
      </c>
      <c r="AP31" s="296"/>
      <c r="AQ31" s="296"/>
      <c r="AR31" s="217">
        <f>AVERAGE(AR9:AR15)</f>
        <v>18.285714285714285</v>
      </c>
      <c r="AS31" s="217">
        <f t="shared" ref="AS31:BD31" si="41">AVERAGE(AS9:AS15)</f>
        <v>242.28571428571428</v>
      </c>
      <c r="AT31" s="217">
        <f t="shared" si="41"/>
        <v>13.857142857142858</v>
      </c>
      <c r="AU31" s="217">
        <f t="shared" si="41"/>
        <v>18.857142857142858</v>
      </c>
      <c r="AV31" s="217">
        <f t="shared" si="41"/>
        <v>5</v>
      </c>
      <c r="AW31" s="217">
        <f t="shared" si="41"/>
        <v>37.714285714285715</v>
      </c>
      <c r="AX31" s="217">
        <f t="shared" si="41"/>
        <v>328.71428571428572</v>
      </c>
      <c r="AY31" s="217">
        <f t="shared" si="41"/>
        <v>18.285714285714285</v>
      </c>
      <c r="AZ31" s="217">
        <f t="shared" si="41"/>
        <v>32.714285714285715</v>
      </c>
      <c r="BA31" s="217">
        <f t="shared" si="41"/>
        <v>1.0914589926705935</v>
      </c>
      <c r="BB31" s="217">
        <f t="shared" si="41"/>
        <v>4.5714285714285712</v>
      </c>
      <c r="BC31" s="217">
        <f t="shared" si="41"/>
        <v>5.2066402811491468</v>
      </c>
      <c r="BD31" s="217">
        <f t="shared" si="41"/>
        <v>0.87091918507767097</v>
      </c>
    </row>
    <row r="32" spans="12:56" x14ac:dyDescent="0.25">
      <c r="L32" s="297"/>
      <c r="M32" s="288" t="s">
        <v>116</v>
      </c>
      <c r="N32" s="289"/>
      <c r="O32" s="289"/>
      <c r="P32" s="219">
        <f>MEDIAN(P9:P15)</f>
        <v>16</v>
      </c>
      <c r="Q32" s="219">
        <f t="shared" ref="Q32:AB32" si="42">MEDIAN(Q9:Q15)</f>
        <v>129</v>
      </c>
      <c r="R32" s="219">
        <f t="shared" si="42"/>
        <v>7</v>
      </c>
      <c r="S32" s="219">
        <f t="shared" si="42"/>
        <v>18</v>
      </c>
      <c r="T32" s="219">
        <f t="shared" si="42"/>
        <v>4</v>
      </c>
      <c r="U32" s="219">
        <f t="shared" si="42"/>
        <v>29</v>
      </c>
      <c r="V32" s="219">
        <f t="shared" si="42"/>
        <v>360</v>
      </c>
      <c r="W32" s="219">
        <f t="shared" si="42"/>
        <v>16</v>
      </c>
      <c r="X32" s="219">
        <f t="shared" si="42"/>
        <v>25</v>
      </c>
      <c r="Y32" s="219">
        <f t="shared" si="42"/>
        <v>1.1309733552923256</v>
      </c>
      <c r="Z32" s="219">
        <f t="shared" si="42"/>
        <v>4</v>
      </c>
      <c r="AA32" s="219">
        <f t="shared" si="42"/>
        <v>3.9788735772973833</v>
      </c>
      <c r="AB32" s="219">
        <f t="shared" si="42"/>
        <v>0.90909090909090906</v>
      </c>
      <c r="AN32" s="297"/>
      <c r="AO32" s="288" t="s">
        <v>116</v>
      </c>
      <c r="AP32" s="289"/>
      <c r="AQ32" s="289"/>
      <c r="AR32" s="219">
        <f>MEDIAN(AR9:AR15)</f>
        <v>18</v>
      </c>
      <c r="AS32" s="219">
        <f t="shared" ref="AS32:BD32" si="43">MEDIAN(AS9:AS15)</f>
        <v>129</v>
      </c>
      <c r="AT32" s="219">
        <f t="shared" si="43"/>
        <v>7</v>
      </c>
      <c r="AU32" s="219">
        <f t="shared" si="43"/>
        <v>18</v>
      </c>
      <c r="AV32" s="219">
        <f t="shared" si="43"/>
        <v>4</v>
      </c>
      <c r="AW32" s="219">
        <f t="shared" si="43"/>
        <v>29</v>
      </c>
      <c r="AX32" s="219">
        <f t="shared" si="43"/>
        <v>360</v>
      </c>
      <c r="AY32" s="219">
        <f t="shared" si="43"/>
        <v>18</v>
      </c>
      <c r="AZ32" s="219">
        <f t="shared" si="43"/>
        <v>25</v>
      </c>
      <c r="BA32" s="219">
        <f t="shared" si="43"/>
        <v>1.1374732021618217</v>
      </c>
      <c r="BB32" s="219">
        <f t="shared" si="43"/>
        <v>4.5</v>
      </c>
      <c r="BC32" s="219">
        <f t="shared" si="43"/>
        <v>3.9788735772973833</v>
      </c>
      <c r="BD32" s="219">
        <f t="shared" si="43"/>
        <v>0.90909090909090906</v>
      </c>
    </row>
    <row r="33" spans="12:56" x14ac:dyDescent="0.25">
      <c r="L33" s="297"/>
      <c r="M33" s="288" t="s">
        <v>15</v>
      </c>
      <c r="N33" s="289"/>
      <c r="O33" s="289"/>
      <c r="P33" s="219">
        <f>MIN(P9:P15)</f>
        <v>14</v>
      </c>
      <c r="Q33" s="219">
        <f t="shared" ref="Q33:AB33" si="44">MIN(Q9:Q15)</f>
        <v>52</v>
      </c>
      <c r="R33" s="219">
        <f t="shared" si="44"/>
        <v>2</v>
      </c>
      <c r="S33" s="219">
        <f t="shared" si="44"/>
        <v>11</v>
      </c>
      <c r="T33" s="219">
        <f t="shared" si="44"/>
        <v>3</v>
      </c>
      <c r="U33" s="219">
        <f t="shared" si="44"/>
        <v>21</v>
      </c>
      <c r="V33" s="219">
        <f t="shared" si="44"/>
        <v>143</v>
      </c>
      <c r="W33" s="219">
        <f t="shared" si="44"/>
        <v>14</v>
      </c>
      <c r="X33" s="219">
        <f t="shared" si="44"/>
        <v>13</v>
      </c>
      <c r="Y33" s="219">
        <f t="shared" si="44"/>
        <v>0.33069396353576769</v>
      </c>
      <c r="Z33" s="219">
        <f t="shared" si="44"/>
        <v>3.5</v>
      </c>
      <c r="AA33" s="219">
        <f t="shared" si="44"/>
        <v>2.0690142601946393</v>
      </c>
      <c r="AB33" s="219">
        <f t="shared" si="44"/>
        <v>0.6029411764705882</v>
      </c>
      <c r="AN33" s="297"/>
      <c r="AO33" s="288" t="s">
        <v>15</v>
      </c>
      <c r="AP33" s="289"/>
      <c r="AQ33" s="289"/>
      <c r="AR33" s="219">
        <f>MIN(AR9:AR15)</f>
        <v>14</v>
      </c>
      <c r="AS33" s="219">
        <f t="shared" ref="AS33:BD33" si="45">MIN(AS9:AS15)</f>
        <v>52</v>
      </c>
      <c r="AT33" s="219">
        <f t="shared" si="45"/>
        <v>3</v>
      </c>
      <c r="AU33" s="219">
        <f t="shared" si="45"/>
        <v>12</v>
      </c>
      <c r="AV33" s="219">
        <f t="shared" si="45"/>
        <v>3</v>
      </c>
      <c r="AW33" s="219">
        <f t="shared" si="45"/>
        <v>23</v>
      </c>
      <c r="AX33" s="219">
        <f t="shared" si="45"/>
        <v>143</v>
      </c>
      <c r="AY33" s="219">
        <f t="shared" si="45"/>
        <v>14</v>
      </c>
      <c r="AZ33" s="219">
        <f t="shared" si="45"/>
        <v>17</v>
      </c>
      <c r="BA33" s="219">
        <f t="shared" si="45"/>
        <v>0.35136233625675317</v>
      </c>
      <c r="BB33" s="219">
        <f t="shared" si="45"/>
        <v>3.5</v>
      </c>
      <c r="BC33" s="219">
        <f t="shared" si="45"/>
        <v>2.7056340325622208</v>
      </c>
      <c r="BD33" s="219">
        <f t="shared" si="45"/>
        <v>0.65277777777777779</v>
      </c>
    </row>
    <row r="34" spans="12:56" x14ac:dyDescent="0.25">
      <c r="L34" s="297"/>
      <c r="M34" s="288" t="s">
        <v>54</v>
      </c>
      <c r="N34" s="289"/>
      <c r="O34" s="289"/>
      <c r="P34" s="219">
        <f>MAX(P9:P15)</f>
        <v>23</v>
      </c>
      <c r="Q34" s="219">
        <f t="shared" ref="Q34:AB34" si="46">MAX(Q9:Q15)</f>
        <v>713</v>
      </c>
      <c r="R34" s="219">
        <f t="shared" si="46"/>
        <v>54</v>
      </c>
      <c r="S34" s="219">
        <f t="shared" si="46"/>
        <v>22</v>
      </c>
      <c r="T34" s="219">
        <f t="shared" si="46"/>
        <v>10</v>
      </c>
      <c r="U34" s="219">
        <f t="shared" si="46"/>
        <v>80</v>
      </c>
      <c r="V34" s="219">
        <f t="shared" si="46"/>
        <v>600</v>
      </c>
      <c r="W34" s="219">
        <f t="shared" si="46"/>
        <v>23</v>
      </c>
      <c r="X34" s="219">
        <f t="shared" si="46"/>
        <v>76</v>
      </c>
      <c r="Y34" s="219">
        <f t="shared" si="46"/>
        <v>2.174948760177549</v>
      </c>
      <c r="Z34" s="219">
        <f t="shared" si="46"/>
        <v>5.75</v>
      </c>
      <c r="AA34" s="219">
        <f t="shared" si="46"/>
        <v>12.095775674984045</v>
      </c>
      <c r="AB34" s="219">
        <f t="shared" si="46"/>
        <v>0.97333333333333338</v>
      </c>
      <c r="AN34" s="297"/>
      <c r="AO34" s="288" t="s">
        <v>54</v>
      </c>
      <c r="AP34" s="289"/>
      <c r="AQ34" s="289"/>
      <c r="AR34" s="219">
        <f>MAX(AR9:AR15)</f>
        <v>21</v>
      </c>
      <c r="AS34" s="219">
        <f t="shared" ref="AS34:BD34" si="47">MAX(AS9:AS15)</f>
        <v>713</v>
      </c>
      <c r="AT34" s="219">
        <f t="shared" si="47"/>
        <v>50</v>
      </c>
      <c r="AU34" s="219">
        <f t="shared" si="47"/>
        <v>26</v>
      </c>
      <c r="AV34" s="219">
        <f t="shared" si="47"/>
        <v>10</v>
      </c>
      <c r="AW34" s="219">
        <f t="shared" si="47"/>
        <v>80</v>
      </c>
      <c r="AX34" s="219">
        <f t="shared" si="47"/>
        <v>600</v>
      </c>
      <c r="AY34" s="219">
        <f t="shared" si="47"/>
        <v>21</v>
      </c>
      <c r="AZ34" s="219">
        <f t="shared" si="47"/>
        <v>76</v>
      </c>
      <c r="BA34" s="219">
        <f t="shared" si="47"/>
        <v>1.6631961107240081</v>
      </c>
      <c r="BB34" s="219">
        <f t="shared" si="47"/>
        <v>5.25</v>
      </c>
      <c r="BC34" s="219">
        <f t="shared" si="47"/>
        <v>12.095775674984045</v>
      </c>
      <c r="BD34" s="219">
        <f t="shared" si="47"/>
        <v>0.96296296296296291</v>
      </c>
    </row>
    <row r="35" spans="12:56" x14ac:dyDescent="0.25">
      <c r="L35" s="297"/>
      <c r="M35" s="288" t="s">
        <v>117</v>
      </c>
      <c r="N35" s="289"/>
      <c r="O35" s="289"/>
      <c r="P35" s="213">
        <f>(MAX(P9:P15)-MIN(P9:P15))</f>
        <v>9</v>
      </c>
      <c r="Q35" s="213">
        <f t="shared" ref="Q35:AB35" si="48">(MAX(Q9:Q15)-MIN(Q9:Q15))</f>
        <v>661</v>
      </c>
      <c r="R35" s="213">
        <f t="shared" si="48"/>
        <v>52</v>
      </c>
      <c r="S35" s="213">
        <f t="shared" si="48"/>
        <v>11</v>
      </c>
      <c r="T35" s="213">
        <f t="shared" si="48"/>
        <v>7</v>
      </c>
      <c r="U35" s="213">
        <f t="shared" si="48"/>
        <v>59</v>
      </c>
      <c r="V35" s="213">
        <f t="shared" si="48"/>
        <v>457</v>
      </c>
      <c r="W35" s="213">
        <f t="shared" si="48"/>
        <v>9</v>
      </c>
      <c r="X35" s="213">
        <f t="shared" si="48"/>
        <v>63</v>
      </c>
      <c r="Y35" s="213">
        <f t="shared" si="48"/>
        <v>1.8442547966417813</v>
      </c>
      <c r="Z35" s="213">
        <f t="shared" si="48"/>
        <v>2.25</v>
      </c>
      <c r="AA35" s="213">
        <f t="shared" si="48"/>
        <v>10.026761414789405</v>
      </c>
      <c r="AB35" s="213">
        <f t="shared" si="48"/>
        <v>0.37039215686274518</v>
      </c>
      <c r="AN35" s="297"/>
      <c r="AO35" s="288" t="s">
        <v>117</v>
      </c>
      <c r="AP35" s="289"/>
      <c r="AQ35" s="289"/>
      <c r="AR35" s="213">
        <f>(MAX(AR9:AR15)-MIN(AR9:AR15))</f>
        <v>7</v>
      </c>
      <c r="AS35" s="213">
        <f t="shared" ref="AS35:BD35" si="49">(MAX(AS9:AS15)-MIN(AS9:AS15))</f>
        <v>661</v>
      </c>
      <c r="AT35" s="213">
        <f t="shared" si="49"/>
        <v>47</v>
      </c>
      <c r="AU35" s="213">
        <f t="shared" si="49"/>
        <v>14</v>
      </c>
      <c r="AV35" s="213">
        <f t="shared" si="49"/>
        <v>7</v>
      </c>
      <c r="AW35" s="213">
        <f t="shared" si="49"/>
        <v>57</v>
      </c>
      <c r="AX35" s="213">
        <f t="shared" si="49"/>
        <v>457</v>
      </c>
      <c r="AY35" s="213">
        <f t="shared" si="49"/>
        <v>7</v>
      </c>
      <c r="AZ35" s="213">
        <f t="shared" si="49"/>
        <v>59</v>
      </c>
      <c r="BA35" s="213">
        <f t="shared" si="49"/>
        <v>1.3118337744672548</v>
      </c>
      <c r="BB35" s="213">
        <f t="shared" si="49"/>
        <v>1.75</v>
      </c>
      <c r="BC35" s="213">
        <f t="shared" si="49"/>
        <v>9.390141642421824</v>
      </c>
      <c r="BD35" s="213">
        <f t="shared" si="49"/>
        <v>0.31018518518518512</v>
      </c>
    </row>
    <row r="36" spans="12:56" ht="15.75" thickBot="1" x14ac:dyDescent="0.3">
      <c r="L36" s="298"/>
      <c r="M36" s="299" t="s">
        <v>118</v>
      </c>
      <c r="N36" s="300"/>
      <c r="O36" s="300"/>
      <c r="P36" s="221">
        <f>(QUARTILE(P9:P15,3)-QUARTILE(P9:P15,1))/P32</f>
        <v>0.125</v>
      </c>
      <c r="Q36" s="221">
        <f t="shared" ref="Q36:AB36" si="50">(QUARTILE(Q9:Q15,3)-QUARTILE(Q9:Q15,1))/Q32</f>
        <v>1.7674418604651163</v>
      </c>
      <c r="R36" s="221">
        <f t="shared" si="50"/>
        <v>1.4285714285714286</v>
      </c>
      <c r="S36" s="221">
        <f t="shared" si="50"/>
        <v>0.3888888888888889</v>
      </c>
      <c r="T36" s="221">
        <f t="shared" si="50"/>
        <v>0.375</v>
      </c>
      <c r="U36" s="221">
        <f t="shared" si="50"/>
        <v>0.41379310344827586</v>
      </c>
      <c r="V36" s="221">
        <f t="shared" si="50"/>
        <v>0.62777777777777777</v>
      </c>
      <c r="W36" s="221">
        <f t="shared" si="50"/>
        <v>0.125</v>
      </c>
      <c r="X36" s="221">
        <f t="shared" si="50"/>
        <v>0.48</v>
      </c>
      <c r="Y36" s="221">
        <f t="shared" si="50"/>
        <v>0.5427447294707356</v>
      </c>
      <c r="Z36" s="221">
        <f t="shared" si="50"/>
        <v>0.125</v>
      </c>
      <c r="AA36" s="221">
        <f t="shared" si="50"/>
        <v>0.48</v>
      </c>
      <c r="AB36" s="221">
        <f t="shared" si="50"/>
        <v>0.10630735252230739</v>
      </c>
      <c r="AN36" s="298"/>
      <c r="AO36" s="299" t="s">
        <v>118</v>
      </c>
      <c r="AP36" s="300"/>
      <c r="AQ36" s="300"/>
      <c r="AR36" s="221">
        <f>(QUARTILE(AR9:AR15,3)-QUARTILE(AR9:AR15,1))/AR32</f>
        <v>0.19444444444444445</v>
      </c>
      <c r="AS36" s="221">
        <f t="shared" ref="AS36:BD36" si="51">(QUARTILE(AS9:AS15,3)-QUARTILE(AS9:AS15,1))/AS32</f>
        <v>1.7674418604651163</v>
      </c>
      <c r="AT36" s="221">
        <f t="shared" si="51"/>
        <v>1.2142857142857142</v>
      </c>
      <c r="AU36" s="221">
        <f t="shared" si="51"/>
        <v>0.3888888888888889</v>
      </c>
      <c r="AV36" s="221">
        <f t="shared" si="51"/>
        <v>0.5</v>
      </c>
      <c r="AW36" s="221">
        <f t="shared" si="51"/>
        <v>0.37931034482758619</v>
      </c>
      <c r="AX36" s="221">
        <f t="shared" si="51"/>
        <v>0.62777777777777777</v>
      </c>
      <c r="AY36" s="221">
        <f t="shared" si="51"/>
        <v>0.19444444444444445</v>
      </c>
      <c r="AZ36" s="221">
        <f t="shared" si="51"/>
        <v>0.5</v>
      </c>
      <c r="BA36" s="221">
        <f t="shared" si="51"/>
        <v>0.49135938135938123</v>
      </c>
      <c r="BB36" s="221">
        <f t="shared" si="51"/>
        <v>0.19444444444444445</v>
      </c>
      <c r="BC36" s="221">
        <f t="shared" si="51"/>
        <v>0.5</v>
      </c>
      <c r="BD36" s="221">
        <f t="shared" si="51"/>
        <v>8.1779810290473043E-2</v>
      </c>
    </row>
  </sheetData>
  <mergeCells count="60">
    <mergeCell ref="AN31:AN36"/>
    <mergeCell ref="AO31:AQ31"/>
    <mergeCell ref="AO32:AQ32"/>
    <mergeCell ref="AO33:AQ33"/>
    <mergeCell ref="AO34:AQ34"/>
    <mergeCell ref="AO35:AQ35"/>
    <mergeCell ref="AO36:AQ36"/>
    <mergeCell ref="AN24:AN29"/>
    <mergeCell ref="AO24:AQ24"/>
    <mergeCell ref="AO25:AQ25"/>
    <mergeCell ref="AO26:AQ26"/>
    <mergeCell ref="AO27:AQ27"/>
    <mergeCell ref="AO28:AQ28"/>
    <mergeCell ref="AO29:AQ29"/>
    <mergeCell ref="AN17:AN22"/>
    <mergeCell ref="AO17:AQ17"/>
    <mergeCell ref="AO18:AQ18"/>
    <mergeCell ref="AO19:AQ19"/>
    <mergeCell ref="AO20:AQ20"/>
    <mergeCell ref="AO21:AQ21"/>
    <mergeCell ref="AO22:AQ22"/>
    <mergeCell ref="L31:L36"/>
    <mergeCell ref="M31:O31"/>
    <mergeCell ref="M32:O32"/>
    <mergeCell ref="M33:O33"/>
    <mergeCell ref="M34:O34"/>
    <mergeCell ref="M35:O35"/>
    <mergeCell ref="M36:O36"/>
    <mergeCell ref="L24:L29"/>
    <mergeCell ref="M24:O24"/>
    <mergeCell ref="M25:O25"/>
    <mergeCell ref="M26:O26"/>
    <mergeCell ref="M27:O27"/>
    <mergeCell ref="M28:O28"/>
    <mergeCell ref="M29:O29"/>
    <mergeCell ref="L17:L22"/>
    <mergeCell ref="M17:O17"/>
    <mergeCell ref="M18:O18"/>
    <mergeCell ref="M19:O19"/>
    <mergeCell ref="M20:O20"/>
    <mergeCell ref="M21:O21"/>
    <mergeCell ref="M22:O22"/>
    <mergeCell ref="G3:I3"/>
    <mergeCell ref="J3:L3"/>
    <mergeCell ref="M3:O3"/>
    <mergeCell ref="B2:F3"/>
    <mergeCell ref="G2:O2"/>
    <mergeCell ref="P2:X2"/>
    <mergeCell ref="Y2:AB3"/>
    <mergeCell ref="P3:Q3"/>
    <mergeCell ref="R3:X3"/>
    <mergeCell ref="AD2:AH3"/>
    <mergeCell ref="AI2:AQ2"/>
    <mergeCell ref="AR2:AZ2"/>
    <mergeCell ref="BA2:BD3"/>
    <mergeCell ref="AI3:AK3"/>
    <mergeCell ref="AL3:AN3"/>
    <mergeCell ref="AO3:AQ3"/>
    <mergeCell ref="AR3:AS3"/>
    <mergeCell ref="AT3:AZ3"/>
  </mergeCells>
  <conditionalFormatting sqref="P22:AB22">
    <cfRule type="cellIs" dxfId="23" priority="21" operator="greaterThan">
      <formula>1</formula>
    </cfRule>
    <cfRule type="cellIs" dxfId="22" priority="22" operator="between">
      <formula>0.6</formula>
      <formula>1</formula>
    </cfRule>
    <cfRule type="cellIs" dxfId="21" priority="23" operator="between">
      <formula>0.3</formula>
      <formula>0.6</formula>
    </cfRule>
    <cfRule type="cellIs" dxfId="20" priority="24" operator="lessThan">
      <formula>0.3</formula>
    </cfRule>
  </conditionalFormatting>
  <conditionalFormatting sqref="P29:AB29">
    <cfRule type="cellIs" dxfId="19" priority="17" operator="greaterThan">
      <formula>1</formula>
    </cfRule>
    <cfRule type="cellIs" dxfId="18" priority="18" operator="between">
      <formula>0.6</formula>
      <formula>1</formula>
    </cfRule>
    <cfRule type="cellIs" dxfId="17" priority="19" operator="between">
      <formula>0.3</formula>
      <formula>0.6</formula>
    </cfRule>
    <cfRule type="cellIs" dxfId="16" priority="20" operator="lessThan">
      <formula>0.3</formula>
    </cfRule>
  </conditionalFormatting>
  <conditionalFormatting sqref="P36:AB36">
    <cfRule type="cellIs" dxfId="15" priority="13" operator="greaterThan">
      <formula>1</formula>
    </cfRule>
    <cfRule type="cellIs" dxfId="14" priority="14" operator="between">
      <formula>0.6</formula>
      <formula>1</formula>
    </cfRule>
    <cfRule type="cellIs" dxfId="13" priority="15" operator="between">
      <formula>0.3</formula>
      <formula>0.6</formula>
    </cfRule>
    <cfRule type="cellIs" dxfId="12" priority="16" operator="lessThan">
      <formula>0.3</formula>
    </cfRule>
  </conditionalFormatting>
  <conditionalFormatting sqref="AR22:BD22">
    <cfRule type="cellIs" dxfId="11" priority="9" operator="greaterThan">
      <formula>1</formula>
    </cfRule>
    <cfRule type="cellIs" dxfId="10" priority="10" operator="between">
      <formula>0.6</formula>
      <formula>1</formula>
    </cfRule>
    <cfRule type="cellIs" dxfId="9" priority="11" operator="between">
      <formula>0.3</formula>
      <formula>0.6</formula>
    </cfRule>
    <cfRule type="cellIs" dxfId="8" priority="12" operator="lessThan">
      <formula>0.3</formula>
    </cfRule>
  </conditionalFormatting>
  <conditionalFormatting sqref="AR29:BD29">
    <cfRule type="cellIs" dxfId="7" priority="5" operator="greaterThan">
      <formula>1</formula>
    </cfRule>
    <cfRule type="cellIs" dxfId="6" priority="6" operator="between">
      <formula>0.6</formula>
      <formula>1</formula>
    </cfRule>
    <cfRule type="cellIs" dxfId="5" priority="7" operator="between">
      <formula>0.3</formula>
      <formula>0.6</formula>
    </cfRule>
    <cfRule type="cellIs" dxfId="4" priority="8" operator="lessThan">
      <formula>0.3</formula>
    </cfRule>
  </conditionalFormatting>
  <conditionalFormatting sqref="AR36:BD36">
    <cfRule type="cellIs" dxfId="3" priority="1" operator="greaterThan">
      <formula>1</formula>
    </cfRule>
    <cfRule type="cellIs" dxfId="2" priority="2" operator="between">
      <formula>0.6</formula>
      <formula>1</formula>
    </cfRule>
    <cfRule type="cellIs" dxfId="1" priority="3" operator="between">
      <formula>0.3</formula>
      <formula>0.6</formula>
    </cfRule>
    <cfRule type="cellIs" dxfId="0" priority="4" operator="lessThan">
      <formula>0.3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Summary</vt:lpstr>
      <vt:lpstr>Circle 8</vt:lpstr>
      <vt:lpstr>Circle 5</vt:lpstr>
      <vt:lpstr>Circle 1</vt:lpstr>
      <vt:lpstr>Circle 4</vt:lpstr>
      <vt:lpstr>Circle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Billy Andrews</dc:creator>
  <cp:lastModifiedBy>Billy Andrews</cp:lastModifiedBy>
  <dcterms:created xsi:type="dcterms:W3CDTF">2018-12-06T14:39:46Z</dcterms:created>
  <dcterms:modified xsi:type="dcterms:W3CDTF">2019-03-06T11:38:47Z</dcterms:modified>
</cp:coreProperties>
</file>